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95" tabRatio="617" activeTab="0"/>
  </bookViews>
  <sheets>
    <sheet name="Normal G-R" sheetId="1" r:id="rId1"/>
    <sheet name="Modified G-R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<sst xmlns="http://schemas.openxmlformats.org/spreadsheetml/2006/main" count="205" uniqueCount="101">
  <si>
    <t>a1=</t>
  </si>
  <si>
    <t>a2=</t>
  </si>
  <si>
    <t>a3=</t>
  </si>
  <si>
    <t>a4=</t>
  </si>
  <si>
    <t>M0=</t>
  </si>
  <si>
    <t>Mu=</t>
  </si>
  <si>
    <t>Na</t>
  </si>
  <si>
    <t>Da</t>
  </si>
  <si>
    <t>T1</t>
  </si>
  <si>
    <t>K2=</t>
  </si>
  <si>
    <t>T2</t>
  </si>
  <si>
    <t>T3</t>
  </si>
  <si>
    <t>Rmax=</t>
  </si>
  <si>
    <t>H=</t>
  </si>
  <si>
    <t>R0=</t>
  </si>
  <si>
    <t>a</t>
  </si>
  <si>
    <t>K1*T1</t>
  </si>
  <si>
    <t>K2*T2</t>
  </si>
  <si>
    <t>K1=</t>
  </si>
  <si>
    <t>A(M0,Rmax)=</t>
  </si>
  <si>
    <t>a/A(M0,Rmax)</t>
  </si>
  <si>
    <t>ln a</t>
  </si>
  <si>
    <t>A(M0,H)=</t>
  </si>
  <si>
    <t>A(M0,R0)=</t>
  </si>
  <si>
    <t>A(MU,R0)=</t>
  </si>
  <si>
    <t>A(MU,H)=</t>
  </si>
  <si>
    <t>Z(M0,R0)</t>
  </si>
  <si>
    <t>Z(M0,H)</t>
  </si>
  <si>
    <t>Z(MU,R0)</t>
  </si>
  <si>
    <t>Z(MU,H)</t>
  </si>
  <si>
    <t>See equation 17 and Figure 4</t>
  </si>
  <si>
    <t>a is the intensity. The argument of the exceedance rate curve</t>
  </si>
  <si>
    <t>K1*Q1</t>
  </si>
  <si>
    <t>K2*Q2</t>
  </si>
  <si>
    <t>Q3</t>
  </si>
  <si>
    <t>Case 3 Modified GR</t>
  </si>
  <si>
    <t>Case 1, Modified GR</t>
  </si>
  <si>
    <t>Intermediate computations for Case 2</t>
  </si>
  <si>
    <t>Case 2, Modified GR</t>
  </si>
  <si>
    <r>
      <t>F</t>
    </r>
    <r>
      <rPr>
        <sz val="10"/>
        <rFont val="Arial"/>
        <family val="0"/>
      </rPr>
      <t>( ) is the normal standard distribution function.</t>
    </r>
  </si>
  <si>
    <r>
      <t>h</t>
    </r>
    <r>
      <rPr>
        <sz val="10"/>
        <rFont val="Arial"/>
        <family val="0"/>
      </rPr>
      <t xml:space="preserve"> is defined in equation 18</t>
    </r>
  </si>
  <si>
    <r>
      <t xml:space="preserve"> </t>
    </r>
    <r>
      <rPr>
        <sz val="10"/>
        <rFont val="Symbol"/>
        <family val="1"/>
      </rPr>
      <t>g</t>
    </r>
    <r>
      <rPr>
        <sz val="10"/>
        <rFont val="Arial"/>
        <family val="0"/>
      </rPr>
      <t xml:space="preserve"> is defined in equation 31</t>
    </r>
  </si>
  <si>
    <t>Column used only for computing at log spacing</t>
  </si>
  <si>
    <r>
      <t>n</t>
    </r>
    <r>
      <rPr>
        <b/>
        <i/>
        <sz val="10"/>
        <rFont val="Arial"/>
        <family val="0"/>
      </rPr>
      <t>(a)</t>
    </r>
  </si>
  <si>
    <r>
      <t>F</t>
    </r>
    <r>
      <rPr>
        <b/>
        <i/>
        <sz val="10"/>
        <rFont val="Arial"/>
        <family val="0"/>
      </rPr>
      <t>(Z(M0,R0))</t>
    </r>
  </si>
  <si>
    <r>
      <t>F</t>
    </r>
    <r>
      <rPr>
        <b/>
        <i/>
        <sz val="10"/>
        <rFont val="Arial"/>
        <family val="0"/>
      </rPr>
      <t>(Z(M0,H))</t>
    </r>
  </si>
  <si>
    <r>
      <t>F</t>
    </r>
    <r>
      <rPr>
        <b/>
        <i/>
        <sz val="10"/>
        <rFont val="Arial"/>
        <family val="0"/>
      </rPr>
      <t>(Z(MU,R0))</t>
    </r>
  </si>
  <si>
    <r>
      <t>F</t>
    </r>
    <r>
      <rPr>
        <b/>
        <i/>
        <sz val="10"/>
        <rFont val="Arial"/>
        <family val="0"/>
      </rPr>
      <t>(Z(M0,R0)+</t>
    </r>
    <r>
      <rPr>
        <b/>
        <i/>
        <sz val="10"/>
        <rFont val="Symbol"/>
        <family val="1"/>
      </rPr>
      <t>h</t>
    </r>
    <r>
      <rPr>
        <b/>
        <i/>
        <sz val="10"/>
        <rFont val="Arial"/>
        <family val="0"/>
      </rPr>
      <t>)</t>
    </r>
  </si>
  <si>
    <r>
      <t>F</t>
    </r>
    <r>
      <rPr>
        <b/>
        <i/>
        <sz val="10"/>
        <rFont val="Arial"/>
        <family val="0"/>
      </rPr>
      <t>(Z(M0,H)+</t>
    </r>
    <r>
      <rPr>
        <b/>
        <i/>
        <sz val="10"/>
        <rFont val="Symbol"/>
        <family val="1"/>
      </rPr>
      <t>h</t>
    </r>
    <r>
      <rPr>
        <b/>
        <i/>
        <sz val="10"/>
        <rFont val="Arial"/>
        <family val="0"/>
      </rPr>
      <t>)</t>
    </r>
  </si>
  <si>
    <r>
      <t>F</t>
    </r>
    <r>
      <rPr>
        <b/>
        <i/>
        <sz val="10"/>
        <rFont val="Arial"/>
        <family val="0"/>
      </rPr>
      <t>(Z(MU,R0)+</t>
    </r>
    <r>
      <rPr>
        <b/>
        <i/>
        <sz val="10"/>
        <rFont val="Symbol"/>
        <family val="1"/>
      </rPr>
      <t>h</t>
    </r>
    <r>
      <rPr>
        <b/>
        <i/>
        <sz val="10"/>
        <rFont val="Arial"/>
        <family val="0"/>
      </rPr>
      <t>)</t>
    </r>
  </si>
  <si>
    <r>
      <t>F</t>
    </r>
    <r>
      <rPr>
        <b/>
        <i/>
        <sz val="10"/>
        <rFont val="Arial"/>
        <family val="0"/>
      </rPr>
      <t>(Z(M0,R0)+</t>
    </r>
    <r>
      <rPr>
        <b/>
        <i/>
        <sz val="10"/>
        <rFont val="Symbol"/>
        <family val="1"/>
      </rPr>
      <t>g</t>
    </r>
    <r>
      <rPr>
        <b/>
        <i/>
        <sz val="10"/>
        <rFont val="Arial"/>
        <family val="0"/>
      </rPr>
      <t>)</t>
    </r>
  </si>
  <si>
    <r>
      <t>F</t>
    </r>
    <r>
      <rPr>
        <b/>
        <i/>
        <sz val="10"/>
        <rFont val="Arial"/>
        <family val="0"/>
      </rPr>
      <t>(Z(M0,H)+</t>
    </r>
    <r>
      <rPr>
        <b/>
        <i/>
        <sz val="10"/>
        <rFont val="Symbol"/>
        <family val="1"/>
      </rPr>
      <t>g</t>
    </r>
    <r>
      <rPr>
        <b/>
        <i/>
        <sz val="10"/>
        <rFont val="Arial"/>
        <family val="0"/>
      </rPr>
      <t>)</t>
    </r>
  </si>
  <si>
    <r>
      <t>F</t>
    </r>
    <r>
      <rPr>
        <b/>
        <i/>
        <sz val="10"/>
        <rFont val="Arial"/>
        <family val="0"/>
      </rPr>
      <t>(Z(MU,R0)+</t>
    </r>
    <r>
      <rPr>
        <b/>
        <i/>
        <sz val="10"/>
        <rFont val="Symbol"/>
        <family val="1"/>
      </rPr>
      <t>g</t>
    </r>
    <r>
      <rPr>
        <b/>
        <i/>
        <sz val="10"/>
        <rFont val="Arial"/>
        <family val="0"/>
      </rPr>
      <t>)</t>
    </r>
  </si>
  <si>
    <t>Parameters given by the user</t>
  </si>
  <si>
    <r>
      <t>l</t>
    </r>
    <r>
      <rPr>
        <sz val="10"/>
        <rFont val="Arial"/>
        <family val="0"/>
      </rPr>
      <t>o=</t>
    </r>
  </si>
  <si>
    <r>
      <t>b</t>
    </r>
    <r>
      <rPr>
        <sz val="10"/>
        <rFont val="Arial"/>
        <family val="0"/>
      </rPr>
      <t>=</t>
    </r>
  </si>
  <si>
    <t>Magnitude exceedance rate at M=M0 (see equation 4)</t>
  </si>
  <si>
    <t>Slope of the magnitude exceedance rate curve (see equation 4)</t>
  </si>
  <si>
    <r>
      <t>s</t>
    </r>
    <r>
      <rPr>
        <sz val="10"/>
        <rFont val="Arial"/>
        <family val="0"/>
      </rPr>
      <t>=</t>
    </r>
  </si>
  <si>
    <t>Uncertainty measure in the attenuation law (see equation 14)</t>
  </si>
  <si>
    <t>Threshold magnitude (see equation 4)</t>
  </si>
  <si>
    <t>Maximum magnitude (see equation 4)</t>
  </si>
  <si>
    <t>Parameters of the attenuation relation. (See equation 6)</t>
  </si>
  <si>
    <t>Focal distance (see figure 4)</t>
  </si>
  <si>
    <t>Fault radius (see figure 4)</t>
  </si>
  <si>
    <t>Minimum computation intensity</t>
  </si>
  <si>
    <t>Maximum computation intensity</t>
  </si>
  <si>
    <t>Number of computation accelerations</t>
  </si>
  <si>
    <t>Log spacing of the accelerations</t>
  </si>
  <si>
    <t>ln(Amin)</t>
  </si>
  <si>
    <t>ln(Amax)</t>
  </si>
  <si>
    <t>Intermediate parameters</t>
  </si>
  <si>
    <r>
      <t>a</t>
    </r>
    <r>
      <rPr>
        <sz val="10"/>
        <rFont val="Arial"/>
        <family val="0"/>
      </rPr>
      <t>=</t>
    </r>
  </si>
  <si>
    <t>See equation 29</t>
  </si>
  <si>
    <t>Intermediate computations for Case3. See equation 32</t>
  </si>
  <si>
    <t>See equation 28</t>
  </si>
  <si>
    <r>
      <t>b</t>
    </r>
    <r>
      <rPr>
        <sz val="10"/>
        <rFont val="Arial"/>
        <family val="0"/>
      </rPr>
      <t>'=</t>
    </r>
  </si>
  <si>
    <r>
      <t>(-</t>
    </r>
    <r>
      <rPr>
        <sz val="10"/>
        <rFont val="Symbol"/>
        <family val="1"/>
      </rPr>
      <t>a</t>
    </r>
    <r>
      <rPr>
        <sz val="10"/>
        <rFont val="Arial"/>
        <family val="0"/>
      </rPr>
      <t>)/(2+</t>
    </r>
    <r>
      <rPr>
        <sz val="10"/>
        <rFont val="Symbol"/>
        <family val="1"/>
      </rPr>
      <t>a</t>
    </r>
    <r>
      <rPr>
        <sz val="10"/>
        <rFont val="Arial"/>
        <family val="0"/>
      </rPr>
      <t>)=</t>
    </r>
  </si>
  <si>
    <t>See equation 23</t>
  </si>
  <si>
    <t>See equation 12</t>
  </si>
  <si>
    <t>See equation 30</t>
  </si>
  <si>
    <r>
      <t>k</t>
    </r>
    <r>
      <rPr>
        <sz val="10"/>
        <rFont val="Arial"/>
        <family val="0"/>
      </rPr>
      <t>=H/Rmax</t>
    </r>
  </si>
  <si>
    <r>
      <t>D</t>
    </r>
    <r>
      <rPr>
        <sz val="10"/>
        <rFont val="Arial"/>
        <family val="0"/>
      </rPr>
      <t>=</t>
    </r>
  </si>
  <si>
    <r>
      <t>l</t>
    </r>
    <r>
      <rPr>
        <sz val="10"/>
        <rFont val="Arial"/>
        <family val="0"/>
      </rPr>
      <t>o/(exp(-</t>
    </r>
    <r>
      <rPr>
        <sz val="10"/>
        <rFont val="Symbol"/>
        <family val="1"/>
      </rPr>
      <t>b</t>
    </r>
    <r>
      <rPr>
        <sz val="10"/>
        <rFont val="Arial"/>
        <family val="0"/>
      </rPr>
      <t>*M0)-exp(-</t>
    </r>
    <r>
      <rPr>
        <sz val="10"/>
        <rFont val="Symbol"/>
        <family val="1"/>
      </rPr>
      <t>b</t>
    </r>
    <r>
      <rPr>
        <sz val="10"/>
        <rFont val="Arial"/>
        <family val="0"/>
      </rPr>
      <t>*Mu))</t>
    </r>
  </si>
  <si>
    <t>See figure 4</t>
  </si>
  <si>
    <r>
      <t>h</t>
    </r>
    <r>
      <rPr>
        <sz val="10"/>
        <rFont val="Arial"/>
        <family val="0"/>
      </rPr>
      <t>=</t>
    </r>
  </si>
  <si>
    <t>See equation 18</t>
  </si>
  <si>
    <r>
      <t>g</t>
    </r>
    <r>
      <rPr>
        <sz val="10"/>
        <rFont val="Arial"/>
        <family val="0"/>
      </rPr>
      <t>=</t>
    </r>
  </si>
  <si>
    <t>See equation 31</t>
  </si>
  <si>
    <r>
      <t>2/(2+</t>
    </r>
    <r>
      <rPr>
        <sz val="10"/>
        <rFont val="Symbol"/>
        <family val="1"/>
      </rPr>
      <t>a</t>
    </r>
    <r>
      <rPr>
        <sz val="10"/>
        <rFont val="Arial"/>
        <family val="0"/>
      </rPr>
      <t>)=</t>
    </r>
  </si>
  <si>
    <t>See equation 24</t>
  </si>
  <si>
    <r>
      <t>l</t>
    </r>
    <r>
      <rPr>
        <sz val="10"/>
        <rFont val="Arial"/>
        <family val="0"/>
      </rPr>
      <t>o/(1-exp(-</t>
    </r>
    <r>
      <rPr>
        <sz val="10"/>
        <rFont val="Symbol"/>
        <family val="1"/>
      </rPr>
      <t>b</t>
    </r>
    <r>
      <rPr>
        <sz val="10"/>
        <rFont val="Arial"/>
        <family val="0"/>
      </rPr>
      <t>*</t>
    </r>
    <r>
      <rPr>
        <sz val="10"/>
        <rFont val="Symbol"/>
        <family val="1"/>
      </rPr>
      <t>D</t>
    </r>
    <r>
      <rPr>
        <sz val="10"/>
        <rFont val="Arial"/>
        <family val="0"/>
      </rPr>
      <t>))</t>
    </r>
  </si>
  <si>
    <r>
      <t>exp(</t>
    </r>
    <r>
      <rPr>
        <sz val="10"/>
        <rFont val="Symbol"/>
        <family val="1"/>
      </rPr>
      <t>h</t>
    </r>
    <r>
      <rPr>
        <sz val="10"/>
        <rFont val="Arial"/>
        <family val="0"/>
      </rPr>
      <t>^2/2+</t>
    </r>
    <r>
      <rPr>
        <sz val="10"/>
        <rFont val="Symbol"/>
        <family val="1"/>
      </rPr>
      <t>b</t>
    </r>
    <r>
      <rPr>
        <sz val="10"/>
        <rFont val="Arial"/>
        <family val="0"/>
      </rPr>
      <t>*a1/a2)=</t>
    </r>
  </si>
  <si>
    <t>See equation 7</t>
  </si>
  <si>
    <t>Amin=</t>
  </si>
  <si>
    <t>Amax=</t>
  </si>
  <si>
    <r>
      <t>F</t>
    </r>
    <r>
      <rPr>
        <b/>
        <i/>
        <sz val="10"/>
        <rFont val="Arial"/>
        <family val="0"/>
      </rPr>
      <t>(Z(MU,H)+</t>
    </r>
    <r>
      <rPr>
        <b/>
        <i/>
        <sz val="10"/>
        <rFont val="Symbol"/>
        <family val="1"/>
      </rPr>
      <t>h</t>
    </r>
    <r>
      <rPr>
        <b/>
        <i/>
        <sz val="10"/>
        <rFont val="Arial"/>
        <family val="0"/>
      </rPr>
      <t>)</t>
    </r>
  </si>
  <si>
    <r>
      <t>F</t>
    </r>
    <r>
      <rPr>
        <b/>
        <i/>
        <sz val="10"/>
        <rFont val="Arial"/>
        <family val="0"/>
      </rPr>
      <t>(Z(MU,H))</t>
    </r>
  </si>
  <si>
    <t>Case 1, Normal GR</t>
  </si>
  <si>
    <t>Case 2, Normal GR</t>
  </si>
  <si>
    <t>Case 3 Normal GR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</si>
</sst>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E+00"/>
    <numFmt numFmtId="165" formatCode="0.0000E+00"/>
    <numFmt numFmtId="166" formatCode="0.000"/>
    <numFmt numFmtId="167" formatCode="0.0000"/>
    <numFmt numFmtId="168" formatCode="0.00000"/>
    <numFmt numFmtId="169" formatCode="0.000E+00"/>
    <numFmt numFmtId="170" formatCode="0.0"/>
    <numFmt numFmtId="171" formatCode="0.0E+00"/>
    <numFmt numFmtId="172" formatCode="0E+00"/>
    <numFmt numFmtId="173" formatCode="0.00000E+00"/>
    <numFmt numFmtId="174" formatCode="0.000000E+00"/>
    <numFmt numFmtId="175" formatCode="0.0000000E+00"/>
  </numFmts>
  <fonts count="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0.5"/>
      <name val="Arial"/>
      <family val="2"/>
    </font>
    <font>
      <sz val="10"/>
      <name val="Symbol"/>
      <family val="1"/>
    </font>
    <font>
      <b/>
      <i/>
      <sz val="10"/>
      <name val="Arial"/>
      <family val="0"/>
    </font>
    <font>
      <b/>
      <i/>
      <sz val="10"/>
      <name val="Symbol"/>
      <family val="1"/>
    </font>
    <font>
      <sz val="10.75"/>
      <name val="Arial"/>
      <family val="0"/>
    </font>
    <font>
      <sz val="8.7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165" fontId="0" fillId="0" borderId="9" xfId="0" applyNumberFormat="1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center" vertical="center" wrapText="1"/>
    </xf>
    <xf numFmtId="165" fontId="6" fillId="2" borderId="7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165" fontId="6" fillId="0" borderId="8" xfId="0" applyNumberFormat="1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 wrapText="1"/>
    </xf>
    <xf numFmtId="165" fontId="6" fillId="0" borderId="9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65" fontId="0" fillId="3" borderId="4" xfId="0" applyNumberFormat="1" applyFill="1" applyBorder="1" applyAlignment="1">
      <alignment horizontal="left" vertical="center" wrapText="1"/>
    </xf>
    <xf numFmtId="165" fontId="0" fillId="4" borderId="0" xfId="0" applyNumberFormat="1" applyFill="1" applyBorder="1" applyAlignment="1">
      <alignment horizontal="center" vertical="center"/>
    </xf>
    <xf numFmtId="165" fontId="0" fillId="4" borderId="10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165" fontId="0" fillId="4" borderId="13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left" vertical="center" wrapText="1"/>
    </xf>
    <xf numFmtId="165" fontId="0" fillId="5" borderId="2" xfId="0" applyNumberForma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left"/>
    </xf>
    <xf numFmtId="0" fontId="4" fillId="5" borderId="3" xfId="0" applyFont="1" applyFill="1" applyBorder="1" applyAlignment="1">
      <alignment horizontal="center" vertical="center" wrapText="1"/>
    </xf>
    <xf numFmtId="165" fontId="0" fillId="5" borderId="4" xfId="0" applyNumberFormat="1" applyFill="1" applyBorder="1" applyAlignment="1">
      <alignment horizontal="left" vertical="center" wrapText="1"/>
    </xf>
    <xf numFmtId="0" fontId="0" fillId="6" borderId="0" xfId="0" applyFill="1" applyBorder="1" applyAlignment="1">
      <alignment horizontal="center" vertical="center" wrapText="1"/>
    </xf>
    <xf numFmtId="165" fontId="0" fillId="6" borderId="0" xfId="0" applyNumberFormat="1" applyFill="1" applyBorder="1" applyAlignment="1">
      <alignment horizontal="center" vertical="center" wrapText="1"/>
    </xf>
    <xf numFmtId="165" fontId="0" fillId="6" borderId="10" xfId="0" applyNumberForma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65" fontId="0" fillId="3" borderId="14" xfId="0" applyNumberFormat="1" applyFill="1" applyBorder="1" applyAlignment="1">
      <alignment horizontal="left" vertical="center" wrapText="1"/>
    </xf>
    <xf numFmtId="165" fontId="0" fillId="3" borderId="2" xfId="0" applyNumberFormat="1" applyFill="1" applyBorder="1" applyAlignment="1">
      <alignment horizontal="left" vertical="center" wrapText="1"/>
    </xf>
    <xf numFmtId="165" fontId="0" fillId="3" borderId="4" xfId="0" applyNumberFormat="1" applyFill="1" applyBorder="1" applyAlignment="1">
      <alignment horizontal="left" vertical="center" wrapText="1"/>
    </xf>
    <xf numFmtId="0" fontId="0" fillId="5" borderId="8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75"/>
          <c:w val="0.9535"/>
          <c:h val="0.925"/>
        </c:manualLayout>
      </c:layout>
      <c:scatterChart>
        <c:scatterStyle val="line"/>
        <c:varyColors val="0"/>
        <c:ser>
          <c:idx val="1"/>
          <c:order val="0"/>
          <c:tx>
            <c:strRef>
              <c:f>'Normal G-R'!$C$32</c:f>
              <c:strCache>
                <c:ptCount val="1"/>
                <c:pt idx="0">
                  <c:v>Case 1, Normal GR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'Normal G-R'!$B$34:$B$133</c:f>
              <c:numCache/>
            </c:numRef>
          </c:xVal>
          <c:yVal>
            <c:numRef>
              <c:f>'Normal G-R'!$C$34:$C$133</c:f>
              <c:numCache/>
            </c:numRef>
          </c:yVal>
          <c:smooth val="0"/>
        </c:ser>
        <c:ser>
          <c:idx val="3"/>
          <c:order val="1"/>
          <c:tx>
            <c:strRef>
              <c:f>'Normal G-R'!$R$32</c:f>
              <c:strCache>
                <c:ptCount val="1"/>
                <c:pt idx="0">
                  <c:v>Case 2, Normal GR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'Normal G-R'!$B$34:$B$133</c:f>
              <c:numCache/>
            </c:numRef>
          </c:xVal>
          <c:yVal>
            <c:numRef>
              <c:f>'Normal G-R'!$R$34:$R$133</c:f>
              <c:numCache/>
            </c:numRef>
          </c:yVal>
          <c:smooth val="0"/>
        </c:ser>
        <c:ser>
          <c:idx val="4"/>
          <c:order val="2"/>
          <c:tx>
            <c:strRef>
              <c:f>'Normal G-R'!$AA$32</c:f>
              <c:strCache>
                <c:ptCount val="1"/>
                <c:pt idx="0">
                  <c:v>Case 3 Normal GR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'Normal G-R'!$B$34:$B$133</c:f>
              <c:numCache/>
            </c:numRef>
          </c:xVal>
          <c:yVal>
            <c:numRef>
              <c:f>'Normal G-R'!$AA$34:$AA$133</c:f>
              <c:numCache/>
            </c:numRef>
          </c:yVal>
          <c:smooth val="0"/>
        </c:ser>
        <c:axId val="59865826"/>
        <c:axId val="1921523"/>
      </c:scatterChart>
      <c:valAx>
        <c:axId val="59865826"/>
        <c:scaling>
          <c:logBase val="10"/>
          <c:orientation val="minMax"/>
          <c:min val="10"/>
        </c:scaling>
        <c:axPos val="b"/>
        <c:majorGridlines/>
        <c:minorGridlines/>
        <c:delete val="0"/>
        <c:numFmt formatCode="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21523"/>
        <c:crossesAt val="1E-20"/>
        <c:crossBetween val="midCat"/>
        <c:dispUnits/>
      </c:valAx>
      <c:valAx>
        <c:axId val="1921523"/>
        <c:scaling>
          <c:logBase val="10"/>
          <c:orientation val="minMax"/>
          <c:min val="0.0001"/>
        </c:scaling>
        <c:axPos val="l"/>
        <c:majorGridlines/>
        <c:min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865826"/>
        <c:crossesAt val="1E-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125"/>
          <c:y val="0.12025"/>
          <c:w val="0.35175"/>
          <c:h val="0.297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775"/>
          <c:w val="0.9535"/>
          <c:h val="0.92475"/>
        </c:manualLayout>
      </c:layout>
      <c:scatterChart>
        <c:scatterStyle val="line"/>
        <c:varyColors val="0"/>
        <c:ser>
          <c:idx val="1"/>
          <c:order val="0"/>
          <c:tx>
            <c:strRef>
              <c:f>'Modified G-R'!$C$32</c:f>
              <c:strCache>
                <c:ptCount val="1"/>
                <c:pt idx="0">
                  <c:v>Case 1, Modified GR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'Modified G-R'!$B$34:$B$133</c:f>
              <c:numCache/>
            </c:numRef>
          </c:xVal>
          <c:yVal>
            <c:numRef>
              <c:f>'Modified G-R'!$C$34:$C$133</c:f>
              <c:numCache/>
            </c:numRef>
          </c:yVal>
          <c:smooth val="0"/>
        </c:ser>
        <c:ser>
          <c:idx val="3"/>
          <c:order val="1"/>
          <c:tx>
            <c:strRef>
              <c:f>'Modified G-R'!$S$32</c:f>
              <c:strCache>
                <c:ptCount val="1"/>
                <c:pt idx="0">
                  <c:v>Case 2, Modified GR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'Modified G-R'!$B$34:$B$133</c:f>
              <c:numCache/>
            </c:numRef>
          </c:xVal>
          <c:yVal>
            <c:numRef>
              <c:f>'Modified G-R'!$S$34:$S$133</c:f>
              <c:numCache/>
            </c:numRef>
          </c:yVal>
          <c:smooth val="0"/>
        </c:ser>
        <c:ser>
          <c:idx val="4"/>
          <c:order val="2"/>
          <c:tx>
            <c:strRef>
              <c:f>'Modified G-R'!$AB$32</c:f>
              <c:strCache>
                <c:ptCount val="1"/>
                <c:pt idx="0">
                  <c:v>Case 3 Modified GR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'Modified G-R'!$B$34:$B$133</c:f>
              <c:numCache/>
            </c:numRef>
          </c:xVal>
          <c:yVal>
            <c:numRef>
              <c:f>'Modified G-R'!$AB$34:$AB$133</c:f>
              <c:numCache/>
            </c:numRef>
          </c:yVal>
          <c:smooth val="0"/>
        </c:ser>
        <c:axId val="17293708"/>
        <c:axId val="21425645"/>
      </c:scatterChart>
      <c:valAx>
        <c:axId val="17293708"/>
        <c:scaling>
          <c:logBase val="10"/>
          <c:orientation val="minMax"/>
          <c:min val="10"/>
        </c:scaling>
        <c:axPos val="b"/>
        <c:majorGridlines/>
        <c:minorGridlines/>
        <c:delete val="0"/>
        <c:numFmt formatCode="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425645"/>
        <c:crossesAt val="1E-20"/>
        <c:crossBetween val="midCat"/>
        <c:dispUnits/>
      </c:valAx>
      <c:valAx>
        <c:axId val="21425645"/>
        <c:scaling>
          <c:logBase val="10"/>
          <c:orientation val="minMax"/>
          <c:min val="0.0001"/>
        </c:scaling>
        <c:axPos val="l"/>
        <c:majorGridlines/>
        <c:min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293708"/>
        <c:crossesAt val="1E-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9"/>
          <c:y val="0.124"/>
          <c:w val="0.35175"/>
          <c:h val="0.297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375"/>
          <c:w val="0.944"/>
          <c:h val="0.92525"/>
        </c:manualLayout>
      </c:layout>
      <c:scatterChart>
        <c:scatterStyle val="line"/>
        <c:varyColors val="0"/>
        <c:ser>
          <c:idx val="4"/>
          <c:order val="0"/>
          <c:tx>
            <c:strRef>
              <c:f>'Modified G-R'!$AB$32</c:f>
              <c:strCache>
                <c:ptCount val="1"/>
                <c:pt idx="0">
                  <c:v>Case 3 Modified GR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'Modified G-R'!$B$34:$B$133</c:f>
              <c:numCache>
                <c:ptCount val="100"/>
                <c:pt idx="0">
                  <c:v>30.000000000000004</c:v>
                </c:pt>
                <c:pt idx="1">
                  <c:v>31.30001713766165</c:v>
                </c:pt>
                <c:pt idx="2">
                  <c:v>32.65636909393043</c:v>
                </c:pt>
                <c:pt idx="3">
                  <c:v>34.07149707646089</c:v>
                </c:pt>
                <c:pt idx="4">
                  <c:v>35.547948079967156</c:v>
                </c:pt>
                <c:pt idx="5">
                  <c:v>37.08837947038928</c:v>
                </c:pt>
                <c:pt idx="6">
                  <c:v>38.69556376770943</c:v>
                </c:pt>
                <c:pt idx="7">
                  <c:v>40.37239363602614</c:v>
                </c:pt>
                <c:pt idx="8">
                  <c:v>42.12188708986801</c:v>
                </c:pt>
                <c:pt idx="9">
                  <c:v>43.94719292611725</c:v>
                </c:pt>
                <c:pt idx="10">
                  <c:v>45.85159639131976</c:v>
                </c:pt>
                <c:pt idx="11">
                  <c:v>47.83852509458178</c:v>
                </c:pt>
                <c:pt idx="12">
                  <c:v>49.91155517669556</c:v>
                </c:pt>
                <c:pt idx="13">
                  <c:v>52.07441774659719</c:v>
                </c:pt>
                <c:pt idx="14">
                  <c:v>54.33100559674147</c:v>
                </c:pt>
                <c:pt idx="15">
                  <c:v>56.68538020947996</c:v>
                </c:pt>
                <c:pt idx="16">
                  <c:v>59.141779067053</c:v>
                </c:pt>
                <c:pt idx="17">
                  <c:v>61.70462327835195</c:v>
                </c:pt>
                <c:pt idx="18">
                  <c:v>64.3785255361791</c:v>
                </c:pt>
                <c:pt idx="19">
                  <c:v>67.16829841932649</c:v>
                </c:pt>
                <c:pt idx="20">
                  <c:v>70.07896305441639</c:v>
                </c:pt>
                <c:pt idx="21">
                  <c:v>73.11575815309305</c:v>
                </c:pt>
                <c:pt idx="22">
                  <c:v>76.28414944083127</c:v>
                </c:pt>
                <c:pt idx="23">
                  <c:v>79.58983949433207</c:v>
                </c:pt>
                <c:pt idx="24">
                  <c:v>83.03877800521116</c:v>
                </c:pt>
                <c:pt idx="25">
                  <c:v>86.63717248845305</c:v>
                </c:pt>
                <c:pt idx="26">
                  <c:v>90.39149945490432</c:v>
                </c:pt>
                <c:pt idx="27">
                  <c:v>94.30851606791467</c:v>
                </c:pt>
                <c:pt idx="28">
                  <c:v>98.39527230510565</c:v>
                </c:pt>
                <c:pt idx="29">
                  <c:v>102.65912364715642</c:v>
                </c:pt>
                <c:pt idx="30">
                  <c:v>107.10774431644413</c:v>
                </c:pt>
                <c:pt idx="31">
                  <c:v>111.74914108936615</c:v>
                </c:pt>
                <c:pt idx="32">
                  <c:v>116.59166770720438</c:v>
                </c:pt>
                <c:pt idx="33">
                  <c:v>121.64403991146837</c:v>
                </c:pt>
                <c:pt idx="34">
                  <c:v>126.91535113077863</c:v>
                </c:pt>
                <c:pt idx="35">
                  <c:v>132.41508884752395</c:v>
                </c:pt>
                <c:pt idx="36">
                  <c:v>138.1531516737497</c:v>
                </c:pt>
                <c:pt idx="37">
                  <c:v>144.13986716701123</c:v>
                </c:pt>
                <c:pt idx="38">
                  <c:v>150.38601041825757</c:v>
                </c:pt>
                <c:pt idx="39">
                  <c:v>156.9028234452009</c:v>
                </c:pt>
                <c:pt idx="40">
                  <c:v>163.70203542607635</c:v>
                </c:pt>
                <c:pt idx="41">
                  <c:v>170.79588381020955</c:v>
                </c:pt>
                <c:pt idx="42">
                  <c:v>178.19713634338763</c:v>
                </c:pt>
                <c:pt idx="43">
                  <c:v>185.91911404767546</c:v>
                </c:pt>
                <c:pt idx="44">
                  <c:v>193.97571519703718</c:v>
                </c:pt>
                <c:pt idx="45">
                  <c:v>202.38144033191472</c:v>
                </c:pt>
                <c:pt idx="46">
                  <c:v>211.15141835778604</c:v>
                </c:pt>
                <c:pt idx="47">
                  <c:v>220.3014337746757</c:v>
                </c:pt>
                <c:pt idx="48">
                  <c:v>229.84795508662617</c:v>
                </c:pt>
                <c:pt idx="49">
                  <c:v>239.8081644422629</c:v>
                </c:pt>
                <c:pt idx="50">
                  <c:v>250.1999885598005</c:v>
                </c:pt>
                <c:pt idx="51">
                  <c:v>261.04213099215025</c:v>
                </c:pt>
                <c:pt idx="52">
                  <c:v>272.3541057902008</c:v>
                </c:pt>
                <c:pt idx="53">
                  <c:v>284.15627262486004</c:v>
                </c:pt>
                <c:pt idx="54">
                  <c:v>296.4698734310726</c:v>
                </c:pt>
                <c:pt idx="55">
                  <c:v>309.31707063976523</c:v>
                </c:pt>
                <c:pt idx="56">
                  <c:v>322.7209870665318</c:v>
                </c:pt>
                <c:pt idx="57">
                  <c:v>336.70574752885113</c:v>
                </c:pt>
                <c:pt idx="58">
                  <c:v>351.2965222667407</c:v>
                </c:pt>
                <c:pt idx="59">
                  <c:v>366.5195722449975</c:v>
                </c:pt>
                <c:pt idx="60">
                  <c:v>382.40229641856143</c:v>
                </c:pt>
                <c:pt idx="61">
                  <c:v>398.9732810460716</c:v>
                </c:pt>
                <c:pt idx="62">
                  <c:v>416.26235114037144</c:v>
                </c:pt>
                <c:pt idx="63">
                  <c:v>434.3006241485654</c:v>
                </c:pt>
                <c:pt idx="64">
                  <c:v>453.1205659582418</c:v>
                </c:pt>
                <c:pt idx="65">
                  <c:v>472.75604933066404</c:v>
                </c:pt>
                <c:pt idx="66">
                  <c:v>493.2424148661002</c:v>
                </c:pt>
                <c:pt idx="67">
                  <c:v>514.6165346110187</c:v>
                </c:pt>
                <c:pt idx="68">
                  <c:v>536.9168784216313</c:v>
                </c:pt>
                <c:pt idx="69">
                  <c:v>560.1835832032287</c:v>
                </c:pt>
                <c:pt idx="70">
                  <c:v>584.4585251499259</c:v>
                </c:pt>
                <c:pt idx="71">
                  <c:v>609.785395114838</c:v>
                </c:pt>
                <c:pt idx="72">
                  <c:v>636.2097772463406</c:v>
                </c:pt>
                <c:pt idx="73">
                  <c:v>663.7792310319456</c:v>
                </c:pt>
                <c:pt idx="74">
                  <c:v>692.5433768974593</c:v>
                </c:pt>
                <c:pt idx="75">
                  <c:v>722.5539855154852</c:v>
                </c:pt>
                <c:pt idx="76">
                  <c:v>753.8650709840141</c:v>
                </c:pt>
                <c:pt idx="77">
                  <c:v>786.5329880428055</c:v>
                </c:pt>
                <c:pt idx="78">
                  <c:v>820.6165335025349</c:v>
                </c:pt>
                <c:pt idx="79">
                  <c:v>856.1770520692617</c:v>
                </c:pt>
                <c:pt idx="80">
                  <c:v>893.2785467546844</c:v>
                </c:pt>
                <c:pt idx="81">
                  <c:v>931.9877940709041</c:v>
                </c:pt>
                <c:pt idx="82">
                  <c:v>972.3744642170262</c:v>
                </c:pt>
                <c:pt idx="83">
                  <c:v>1014.5112464739166</c:v>
                </c:pt>
                <c:pt idx="84">
                  <c:v>1058.4739800328027</c:v>
                </c:pt>
                <c:pt idx="85">
                  <c:v>1104.3417904931891</c:v>
                </c:pt>
                <c:pt idx="86">
                  <c:v>1152.1972322757595</c:v>
                </c:pt>
                <c:pt idx="87">
                  <c:v>1202.1264372065868</c:v>
                </c:pt>
                <c:pt idx="88">
                  <c:v>1254.2192695400777</c:v>
                </c:pt>
                <c:pt idx="89">
                  <c:v>1308.569487699664</c:v>
                </c:pt>
                <c:pt idx="90">
                  <c:v>1365.2749130273542</c:v>
                </c:pt>
                <c:pt idx="91">
                  <c:v>1424.4376058458574</c:v>
                </c:pt>
                <c:pt idx="92">
                  <c:v>1486.1640491501694</c:v>
                </c:pt>
                <c:pt idx="93">
                  <c:v>1550.5653402592318</c:v>
                </c:pt>
                <c:pt idx="94">
                  <c:v>1617.7573907726046</c:v>
                </c:pt>
                <c:pt idx="95">
                  <c:v>1687.8611351920447</c:v>
                </c:pt>
                <c:pt idx="96">
                  <c:v>1761.0027485834687</c:v>
                </c:pt>
                <c:pt idx="97">
                  <c:v>1837.313873671062</c:v>
                </c:pt>
                <c:pt idx="98">
                  <c:v>1916.9318577722593</c:v>
                </c:pt>
                <c:pt idx="99">
                  <c:v>2000.000000000044</c:v>
                </c:pt>
              </c:numCache>
            </c:numRef>
          </c:xVal>
          <c:yVal>
            <c:numRef>
              <c:f>'Modified G-R'!$AB$34:$AB$133</c:f>
              <c:numCache>
                <c:ptCount val="100"/>
                <c:pt idx="0">
                  <c:v>0.46851098067336666</c:v>
                </c:pt>
                <c:pt idx="1">
                  <c:v>0.447274614642694</c:v>
                </c:pt>
                <c:pt idx="2">
                  <c:v>0.4262359510283813</c:v>
                </c:pt>
                <c:pt idx="3">
                  <c:v>0.4054535357235105</c:v>
                </c:pt>
                <c:pt idx="4">
                  <c:v>0.3849833590724108</c:v>
                </c:pt>
                <c:pt idx="5">
                  <c:v>0.3648784161756614</c:v>
                </c:pt>
                <c:pt idx="6">
                  <c:v>0.34518832278796807</c:v>
                </c:pt>
                <c:pt idx="7">
                  <c:v>0.3259589820201295</c:v>
                </c:pt>
                <c:pt idx="8">
                  <c:v>0.30723228757194904</c:v>
                </c:pt>
                <c:pt idx="9">
                  <c:v>0.28904548641085615</c:v>
                </c:pt>
                <c:pt idx="10">
                  <c:v>0.27143167203381685</c:v>
                </c:pt>
                <c:pt idx="11">
                  <c:v>0.2544195044372117</c:v>
                </c:pt>
                <c:pt idx="12">
                  <c:v>0.23803297360992037</c:v>
                </c:pt>
                <c:pt idx="13">
                  <c:v>0.22229143483894143</c:v>
                </c:pt>
                <c:pt idx="14">
                  <c:v>0.20720968243429477</c:v>
                </c:pt>
                <c:pt idx="15">
                  <c:v>0.1927980637321408</c:v>
                </c:pt>
                <c:pt idx="16">
                  <c:v>0.17906263282513638</c:v>
                </c:pt>
                <c:pt idx="17">
                  <c:v>0.1660053416707079</c:v>
                </c:pt>
                <c:pt idx="18">
                  <c:v>0.15362426492868353</c:v>
                </c:pt>
                <c:pt idx="19">
                  <c:v>0.14191391578170062</c:v>
                </c:pt>
                <c:pt idx="20">
                  <c:v>0.13086548131825046</c:v>
                </c:pt>
                <c:pt idx="21">
                  <c:v>0.1204670296195745</c:v>
                </c:pt>
                <c:pt idx="22">
                  <c:v>0.11070391716629147</c:v>
                </c:pt>
                <c:pt idx="23">
                  <c:v>0.10155909543205835</c:v>
                </c:pt>
                <c:pt idx="24">
                  <c:v>0.09301345248271617</c:v>
                </c:pt>
                <c:pt idx="25">
                  <c:v>0.08504620182831053</c:v>
                </c:pt>
                <c:pt idx="26">
                  <c:v>0.07763499327570644</c:v>
                </c:pt>
                <c:pt idx="27">
                  <c:v>0.07075633342739017</c:v>
                </c:pt>
                <c:pt idx="28">
                  <c:v>0.06438588135033893</c:v>
                </c:pt>
                <c:pt idx="29">
                  <c:v>0.05849871307988427</c:v>
                </c:pt>
                <c:pt idx="30">
                  <c:v>0.05306957070683073</c:v>
                </c:pt>
                <c:pt idx="31">
                  <c:v>0.04807309303408816</c:v>
                </c:pt>
                <c:pt idx="32">
                  <c:v>0.0434840257597159</c:v>
                </c:pt>
                <c:pt idx="33">
                  <c:v>0.0392774099439702</c:v>
                </c:pt>
                <c:pt idx="34">
                  <c:v>0.0354287470408698</c:v>
                </c:pt>
                <c:pt idx="35">
                  <c:v>0.03191411814148321</c:v>
                </c:pt>
                <c:pt idx="36">
                  <c:v>0.028710348726359095</c:v>
                </c:pt>
                <c:pt idx="37">
                  <c:v>0.02579509674698606</c:v>
                </c:pt>
                <c:pt idx="38">
                  <c:v>0.023146922775159767</c:v>
                </c:pt>
                <c:pt idx="39">
                  <c:v>0.020745354624149216</c:v>
                </c:pt>
                <c:pt idx="40">
                  <c:v>0.01857093343134932</c:v>
                </c:pt>
                <c:pt idx="41">
                  <c:v>0.016605243239629204</c:v>
                </c:pt>
                <c:pt idx="42">
                  <c:v>0.014830925986027043</c:v>
                </c:pt>
                <c:pt idx="43">
                  <c:v>0.01323168370244172</c:v>
                </c:pt>
                <c:pt idx="44">
                  <c:v>0.011792269639446962</c:v>
                </c:pt>
                <c:pt idx="45">
                  <c:v>0.01049846993252671</c:v>
                </c:pt>
                <c:pt idx="46">
                  <c:v>0.009337077334928195</c:v>
                </c:pt>
                <c:pt idx="47">
                  <c:v>0.008295858440738376</c:v>
                </c:pt>
                <c:pt idx="48">
                  <c:v>0.007363515715335813</c:v>
                </c:pt>
                <c:pt idx="49">
                  <c:v>0.0065296455389475955</c:v>
                </c:pt>
                <c:pt idx="50">
                  <c:v>0.00578469335128457</c:v>
                </c:pt>
                <c:pt idx="51">
                  <c:v>0.0051199067519217215</c:v>
                </c:pt>
                <c:pt idx="52">
                  <c:v>0.0045272878058457726</c:v>
                </c:pt>
                <c:pt idx="53">
                  <c:v>0.003999544872148722</c:v>
                </c:pt>
                <c:pt idx="54">
                  <c:v>0.003530044690198349</c:v>
                </c:pt>
                <c:pt idx="55">
                  <c:v>0.003112765383999258</c:v>
                </c:pt>
                <c:pt idx="56">
                  <c:v>0.002742250751296904</c:v>
                </c:pt>
                <c:pt idx="57">
                  <c:v>0.0024135661860665465</c:v>
                </c:pt>
                <c:pt idx="58">
                  <c:v>0.0021222565026994375</c:v>
                </c:pt>
                <c:pt idx="59">
                  <c:v>0.001864305858442524</c:v>
                </c:pt>
                <c:pt idx="60">
                  <c:v>0.001636099907443232</c:v>
                </c:pt>
                <c:pt idx="61">
                  <c:v>0.0014343902649587722</c:v>
                </c:pt>
                <c:pt idx="62">
                  <c:v>0.0012562613135437693</c:v>
                </c:pt>
                <c:pt idx="63">
                  <c:v>0.0010990993438681673</c:v>
                </c:pt>
                <c:pt idx="64">
                  <c:v>0.0009605639906803931</c:v>
                </c:pt>
                <c:pt idx="65">
                  <c:v>0.0008385618986967118</c:v>
                </c:pt>
                <c:pt idx="66">
                  <c:v>0.0007312225398623921</c:v>
                </c:pt>
                <c:pt idx="67">
                  <c:v>0.0006368760983431743</c:v>
                </c:pt>
                <c:pt idx="68">
                  <c:v>0.0005540332060632734</c:v>
                </c:pt>
                <c:pt idx="69">
                  <c:v>0.0004813665800830666</c:v>
                </c:pt>
                <c:pt idx="70">
                  <c:v>0.00041769433458967484</c:v>
                </c:pt>
                <c:pt idx="71">
                  <c:v>0.0003619648624302806</c:v>
                </c:pt>
                <c:pt idx="72">
                  <c:v>0.0003132431727595396</c:v>
                </c:pt>
                <c:pt idx="73">
                  <c:v>0.00027069856850780007</c:v>
                </c:pt>
                <c:pt idx="74">
                  <c:v>0.0002335936749497088</c:v>
                </c:pt>
                <c:pt idx="75">
                  <c:v>0.00020127431038876505</c:v>
                </c:pt>
                <c:pt idx="76">
                  <c:v>0.0001731605008543483</c:v>
                </c:pt>
                <c:pt idx="77">
                  <c:v>0.00014873854229269207</c:v>
                </c:pt>
                <c:pt idx="78">
                  <c:v>0.000127553787906368</c:v>
                </c:pt>
                <c:pt idx="79">
                  <c:v>0.00010920419386737875</c:v>
                </c:pt>
                <c:pt idx="80">
                  <c:v>9.333454656016682E-05</c:v>
                </c:pt>
                <c:pt idx="81">
                  <c:v>7.963130153921777E-05</c:v>
                </c:pt>
                <c:pt idx="82">
                  <c:v>6.781797096452339E-05</c:v>
                </c:pt>
                <c:pt idx="83">
                  <c:v>5.765100240502495E-05</c:v>
                </c:pt>
                <c:pt idx="84">
                  <c:v>4.891608328291713E-05</c:v>
                </c:pt>
                <c:pt idx="85">
                  <c:v>4.142484922326877E-05</c:v>
                </c:pt>
                <c:pt idx="86">
                  <c:v>3.5011996450229235E-05</c:v>
                </c:pt>
                <c:pt idx="87">
                  <c:v>2.9532623887053938E-05</c:v>
                </c:pt>
                <c:pt idx="88">
                  <c:v>2.485989704622414E-05</c:v>
                </c:pt>
                <c:pt idx="89">
                  <c:v>2.08829593364515E-05</c:v>
                </c:pt>
                <c:pt idx="90">
                  <c:v>1.7505039047196733E-05</c:v>
                </c:pt>
                <c:pt idx="91">
                  <c:v>1.4641859308660933E-05</c:v>
                </c:pt>
                <c:pt idx="92">
                  <c:v>1.2220128302542911E-05</c:v>
                </c:pt>
                <c:pt idx="93">
                  <c:v>1.0176215410217518E-05</c:v>
                </c:pt>
                <c:pt idx="94">
                  <c:v>8.454982939118012E-06</c:v>
                </c:pt>
                <c:pt idx="95">
                  <c:v>7.008746680494386E-06</c:v>
                </c:pt>
                <c:pt idx="96">
                  <c:v>5.796352269909988E-06</c:v>
                </c:pt>
                <c:pt idx="97">
                  <c:v>4.7823555548291534E-06</c:v>
                </c:pt>
                <c:pt idx="98">
                  <c:v>3.9362963072568045E-06</c:v>
                </c:pt>
                <c:pt idx="99">
                  <c:v>3.2320556934042592E-06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'Normal G-R'!$AA$32</c:f>
              <c:strCache>
                <c:ptCount val="1"/>
                <c:pt idx="0">
                  <c:v>Case 3 Normal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'Normal G-R'!$B$34:$B$133</c:f>
              <c:numCache>
                <c:ptCount val="100"/>
                <c:pt idx="0">
                  <c:v>30.000000000000004</c:v>
                </c:pt>
                <c:pt idx="1">
                  <c:v>31.30001713766165</c:v>
                </c:pt>
                <c:pt idx="2">
                  <c:v>32.65636909393043</c:v>
                </c:pt>
                <c:pt idx="3">
                  <c:v>34.07149707646089</c:v>
                </c:pt>
                <c:pt idx="4">
                  <c:v>35.547948079967156</c:v>
                </c:pt>
                <c:pt idx="5">
                  <c:v>37.08837947038928</c:v>
                </c:pt>
                <c:pt idx="6">
                  <c:v>38.69556376770943</c:v>
                </c:pt>
                <c:pt idx="7">
                  <c:v>40.37239363602614</c:v>
                </c:pt>
                <c:pt idx="8">
                  <c:v>42.12188708986801</c:v>
                </c:pt>
                <c:pt idx="9">
                  <c:v>43.94719292611725</c:v>
                </c:pt>
                <c:pt idx="10">
                  <c:v>45.85159639131976</c:v>
                </c:pt>
                <c:pt idx="11">
                  <c:v>47.83852509458178</c:v>
                </c:pt>
                <c:pt idx="12">
                  <c:v>49.91155517669556</c:v>
                </c:pt>
                <c:pt idx="13">
                  <c:v>52.07441774659719</c:v>
                </c:pt>
                <c:pt idx="14">
                  <c:v>54.33100559674147</c:v>
                </c:pt>
                <c:pt idx="15">
                  <c:v>56.68538020947996</c:v>
                </c:pt>
                <c:pt idx="16">
                  <c:v>59.141779067053</c:v>
                </c:pt>
                <c:pt idx="17">
                  <c:v>61.70462327835195</c:v>
                </c:pt>
                <c:pt idx="18">
                  <c:v>64.3785255361791</c:v>
                </c:pt>
                <c:pt idx="19">
                  <c:v>67.16829841932649</c:v>
                </c:pt>
                <c:pt idx="20">
                  <c:v>70.07896305441639</c:v>
                </c:pt>
                <c:pt idx="21">
                  <c:v>73.11575815309305</c:v>
                </c:pt>
                <c:pt idx="22">
                  <c:v>76.28414944083127</c:v>
                </c:pt>
                <c:pt idx="23">
                  <c:v>79.58983949433207</c:v>
                </c:pt>
                <c:pt idx="24">
                  <c:v>83.03877800521116</c:v>
                </c:pt>
                <c:pt idx="25">
                  <c:v>86.63717248845305</c:v>
                </c:pt>
                <c:pt idx="26">
                  <c:v>90.39149945490432</c:v>
                </c:pt>
                <c:pt idx="27">
                  <c:v>94.30851606791467</c:v>
                </c:pt>
                <c:pt idx="28">
                  <c:v>98.39527230510565</c:v>
                </c:pt>
                <c:pt idx="29">
                  <c:v>102.65912364715642</c:v>
                </c:pt>
                <c:pt idx="30">
                  <c:v>107.10774431644413</c:v>
                </c:pt>
                <c:pt idx="31">
                  <c:v>111.74914108936615</c:v>
                </c:pt>
                <c:pt idx="32">
                  <c:v>116.59166770720438</c:v>
                </c:pt>
                <c:pt idx="33">
                  <c:v>121.64403991146837</c:v>
                </c:pt>
                <c:pt idx="34">
                  <c:v>126.91535113077863</c:v>
                </c:pt>
                <c:pt idx="35">
                  <c:v>132.41508884752395</c:v>
                </c:pt>
                <c:pt idx="36">
                  <c:v>138.1531516737497</c:v>
                </c:pt>
                <c:pt idx="37">
                  <c:v>144.13986716701123</c:v>
                </c:pt>
                <c:pt idx="38">
                  <c:v>150.38601041825757</c:v>
                </c:pt>
                <c:pt idx="39">
                  <c:v>156.9028234452009</c:v>
                </c:pt>
                <c:pt idx="40">
                  <c:v>163.70203542607635</c:v>
                </c:pt>
                <c:pt idx="41">
                  <c:v>170.79588381020955</c:v>
                </c:pt>
                <c:pt idx="42">
                  <c:v>178.19713634338763</c:v>
                </c:pt>
                <c:pt idx="43">
                  <c:v>185.91911404767546</c:v>
                </c:pt>
                <c:pt idx="44">
                  <c:v>193.97571519703718</c:v>
                </c:pt>
                <c:pt idx="45">
                  <c:v>202.38144033191472</c:v>
                </c:pt>
                <c:pt idx="46">
                  <c:v>211.15141835778604</c:v>
                </c:pt>
                <c:pt idx="47">
                  <c:v>220.3014337746757</c:v>
                </c:pt>
                <c:pt idx="48">
                  <c:v>229.84795508662617</c:v>
                </c:pt>
                <c:pt idx="49">
                  <c:v>239.8081644422629</c:v>
                </c:pt>
                <c:pt idx="50">
                  <c:v>250.1999885598005</c:v>
                </c:pt>
                <c:pt idx="51">
                  <c:v>261.04213099215025</c:v>
                </c:pt>
                <c:pt idx="52">
                  <c:v>272.3541057902008</c:v>
                </c:pt>
                <c:pt idx="53">
                  <c:v>284.15627262486004</c:v>
                </c:pt>
                <c:pt idx="54">
                  <c:v>296.4698734310726</c:v>
                </c:pt>
                <c:pt idx="55">
                  <c:v>309.31707063976523</c:v>
                </c:pt>
                <c:pt idx="56">
                  <c:v>322.7209870665318</c:v>
                </c:pt>
                <c:pt idx="57">
                  <c:v>336.70574752885113</c:v>
                </c:pt>
                <c:pt idx="58">
                  <c:v>351.2965222667407</c:v>
                </c:pt>
                <c:pt idx="59">
                  <c:v>366.5195722449975</c:v>
                </c:pt>
                <c:pt idx="60">
                  <c:v>382.40229641856143</c:v>
                </c:pt>
                <c:pt idx="61">
                  <c:v>398.9732810460716</c:v>
                </c:pt>
                <c:pt idx="62">
                  <c:v>416.26235114037144</c:v>
                </c:pt>
                <c:pt idx="63">
                  <c:v>434.3006241485654</c:v>
                </c:pt>
                <c:pt idx="64">
                  <c:v>453.1205659582418</c:v>
                </c:pt>
                <c:pt idx="65">
                  <c:v>472.75604933066404</c:v>
                </c:pt>
                <c:pt idx="66">
                  <c:v>493.2424148661002</c:v>
                </c:pt>
                <c:pt idx="67">
                  <c:v>514.6165346110187</c:v>
                </c:pt>
                <c:pt idx="68">
                  <c:v>536.9168784216313</c:v>
                </c:pt>
                <c:pt idx="69">
                  <c:v>560.1835832032287</c:v>
                </c:pt>
                <c:pt idx="70">
                  <c:v>584.4585251499259</c:v>
                </c:pt>
                <c:pt idx="71">
                  <c:v>609.785395114838</c:v>
                </c:pt>
                <c:pt idx="72">
                  <c:v>636.2097772463406</c:v>
                </c:pt>
                <c:pt idx="73">
                  <c:v>663.7792310319456</c:v>
                </c:pt>
                <c:pt idx="74">
                  <c:v>692.5433768974593</c:v>
                </c:pt>
                <c:pt idx="75">
                  <c:v>722.5539855154852</c:v>
                </c:pt>
                <c:pt idx="76">
                  <c:v>753.8650709840141</c:v>
                </c:pt>
                <c:pt idx="77">
                  <c:v>786.5329880428055</c:v>
                </c:pt>
                <c:pt idx="78">
                  <c:v>820.6165335025349</c:v>
                </c:pt>
                <c:pt idx="79">
                  <c:v>856.1770520692617</c:v>
                </c:pt>
                <c:pt idx="80">
                  <c:v>893.2785467546844</c:v>
                </c:pt>
                <c:pt idx="81">
                  <c:v>931.9877940709041</c:v>
                </c:pt>
                <c:pt idx="82">
                  <c:v>972.3744642170262</c:v>
                </c:pt>
                <c:pt idx="83">
                  <c:v>1014.5112464739166</c:v>
                </c:pt>
                <c:pt idx="84">
                  <c:v>1058.4739800328027</c:v>
                </c:pt>
                <c:pt idx="85">
                  <c:v>1104.3417904931891</c:v>
                </c:pt>
                <c:pt idx="86">
                  <c:v>1152.1972322757595</c:v>
                </c:pt>
                <c:pt idx="87">
                  <c:v>1202.1264372065868</c:v>
                </c:pt>
                <c:pt idx="88">
                  <c:v>1254.2192695400777</c:v>
                </c:pt>
                <c:pt idx="89">
                  <c:v>1308.569487699664</c:v>
                </c:pt>
                <c:pt idx="90">
                  <c:v>1365.2749130273542</c:v>
                </c:pt>
                <c:pt idx="91">
                  <c:v>1424.4376058458574</c:v>
                </c:pt>
                <c:pt idx="92">
                  <c:v>1486.1640491501694</c:v>
                </c:pt>
                <c:pt idx="93">
                  <c:v>1550.5653402592318</c:v>
                </c:pt>
                <c:pt idx="94">
                  <c:v>1617.7573907726046</c:v>
                </c:pt>
                <c:pt idx="95">
                  <c:v>1687.8611351920447</c:v>
                </c:pt>
                <c:pt idx="96">
                  <c:v>1761.0027485834687</c:v>
                </c:pt>
                <c:pt idx="97">
                  <c:v>1837.313873671062</c:v>
                </c:pt>
                <c:pt idx="98">
                  <c:v>1916.9318577722593</c:v>
                </c:pt>
                <c:pt idx="99">
                  <c:v>2000.000000000044</c:v>
                </c:pt>
              </c:numCache>
            </c:numRef>
          </c:xVal>
          <c:yVal>
            <c:numRef>
              <c:f>'Normal G-R'!$AA$34:$AA$133</c:f>
              <c:numCache>
                <c:ptCount val="100"/>
                <c:pt idx="0">
                  <c:v>0.4687082792398796</c:v>
                </c:pt>
                <c:pt idx="1">
                  <c:v>0.4474749528846148</c:v>
                </c:pt>
                <c:pt idx="2">
                  <c:v>0.42643965266102574</c:v>
                </c:pt>
                <c:pt idx="3">
                  <c:v>0.4056608917733867</c:v>
                </c:pt>
                <c:pt idx="4">
                  <c:v>0.38519462587507136</c:v>
                </c:pt>
                <c:pt idx="5">
                  <c:v>0.36509381382217304</c:v>
                </c:pt>
                <c:pt idx="6">
                  <c:v>0.3454080340194616</c:v>
                </c:pt>
                <c:pt idx="7">
                  <c:v>0.32618315156103617</c:v>
                </c:pt>
                <c:pt idx="8">
                  <c:v>0.3074610218903242</c:v>
                </c:pt>
                <c:pt idx="9">
                  <c:v>0.28927885401416276</c:v>
                </c:pt>
                <c:pt idx="10">
                  <c:v>0.2716697039091541</c:v>
                </c:pt>
                <c:pt idx="11">
                  <c:v>0.2546621948785331</c:v>
                </c:pt>
                <c:pt idx="12">
                  <c:v>0.2382802813965477</c:v>
                </c:pt>
                <c:pt idx="13">
                  <c:v>0.22254328464980783</c:v>
                </c:pt>
                <c:pt idx="14">
                  <c:v>0.20746596645834894</c:v>
                </c:pt>
                <c:pt idx="15">
                  <c:v>0.19305864343341705</c:v>
                </c:pt>
                <c:pt idx="16">
                  <c:v>0.1793273408208425</c:v>
                </c:pt>
                <c:pt idx="17">
                  <c:v>0.16627398368205334</c:v>
                </c:pt>
                <c:pt idx="18">
                  <c:v>0.153896621766804</c:v>
                </c:pt>
                <c:pt idx="19">
                  <c:v>0.1421897453139773</c:v>
                </c:pt>
                <c:pt idx="20">
                  <c:v>0.1311445204205831</c:v>
                </c:pt>
                <c:pt idx="21">
                  <c:v>0.12074899610591416</c:v>
                </c:pt>
                <c:pt idx="22">
                  <c:v>0.1109885116136196</c:v>
                </c:pt>
                <c:pt idx="23">
                  <c:v>0.10184600292378634</c:v>
                </c:pt>
                <c:pt idx="24">
                  <c:v>0.09330234425172926</c:v>
                </c:pt>
                <c:pt idx="25">
                  <c:v>0.08533673678049575</c:v>
                </c:pt>
                <c:pt idx="26">
                  <c:v>0.07792681948741234</c:v>
                </c:pt>
                <c:pt idx="27">
                  <c:v>0.0710490895162939</c:v>
                </c:pt>
                <c:pt idx="28">
                  <c:v>0.06467919776766093</c:v>
                </c:pt>
                <c:pt idx="29">
                  <c:v>0.0587922133426586</c:v>
                </c:pt>
                <c:pt idx="30">
                  <c:v>0.053362872585248466</c:v>
                </c:pt>
                <c:pt idx="31">
                  <c:v>0.048365809710897156</c:v>
                </c:pt>
                <c:pt idx="32">
                  <c:v>0.04377576697963668</c:v>
                </c:pt>
                <c:pt idx="33">
                  <c:v>0.03956778317113075</c:v>
                </c:pt>
                <c:pt idx="34">
                  <c:v>0.03571735864181849</c:v>
                </c:pt>
                <c:pt idx="35">
                  <c:v>0.032200574617207704</c:v>
                </c:pt>
                <c:pt idx="36">
                  <c:v>0.028994257983929926</c:v>
                </c:pt>
                <c:pt idx="37">
                  <c:v>0.026076069439768323</c:v>
                </c:pt>
                <c:pt idx="38">
                  <c:v>0.02342457371777444</c:v>
                </c:pt>
                <c:pt idx="39">
                  <c:v>0.021019304280852222</c:v>
                </c:pt>
                <c:pt idx="40">
                  <c:v>0.018840809477316485</c:v>
                </c:pt>
                <c:pt idx="41">
                  <c:v>0.016870682190328345</c:v>
                </c:pt>
                <c:pt idx="42">
                  <c:v>0.015091574885627287</c:v>
                </c:pt>
                <c:pt idx="43">
                  <c:v>0.013487201858158023</c:v>
                </c:pt>
                <c:pt idx="44">
                  <c:v>0.012042330384948625</c:v>
                </c:pt>
                <c:pt idx="45">
                  <c:v>0.010742762400150341</c:v>
                </c:pt>
                <c:pt idx="46">
                  <c:v>0.009575308213518463</c:v>
                </c:pt>
                <c:pt idx="47">
                  <c:v>0.008527753693571283</c:v>
                </c:pt>
                <c:pt idx="48">
                  <c:v>0.007588822230821256</c:v>
                </c:pt>
                <c:pt idx="49">
                  <c:v>0.006748132685706179</c:v>
                </c:pt>
                <c:pt idx="50">
                  <c:v>0.005996154411695956</c:v>
                </c:pt>
                <c:pt idx="51">
                  <c:v>0.005324160328465918</c:v>
                </c:pt>
                <c:pt idx="52">
                  <c:v>0.004724178905001709</c:v>
                </c:pt>
                <c:pt idx="53">
                  <c:v>0.004188945799985027</c:v>
                </c:pt>
                <c:pt idx="54">
                  <c:v>0.003711855798503006</c:v>
                </c:pt>
                <c:pt idx="55">
                  <c:v>0.003286915581505836</c:v>
                </c:pt>
                <c:pt idx="56">
                  <c:v>0.002908697768608269</c:v>
                </c:pt>
                <c:pt idx="57">
                  <c:v>0.0025722965866667863</c:v>
                </c:pt>
                <c:pt idx="58">
                  <c:v>0.002273285436547728</c:v>
                </c:pt>
                <c:pt idx="59">
                  <c:v>0.002007676558941694</c:v>
                </c:pt>
                <c:pt idx="60">
                  <c:v>0.0017718829369503086</c:v>
                </c:pt>
                <c:pt idx="61">
                  <c:v>0.00156268251833438</c:v>
                </c:pt>
                <c:pt idx="62">
                  <c:v>0.0013771847934055186</c:v>
                </c:pt>
                <c:pt idx="63">
                  <c:v>0.00121279972511107</c:v>
                </c:pt>
                <c:pt idx="64">
                  <c:v>0.001067208995356489</c:v>
                </c:pt>
                <c:pt idx="65">
                  <c:v>0.0009383395054214137</c:v>
                </c:pt>
                <c:pt idx="66">
                  <c:v>0.000824339047810094</c:v>
                </c:pt>
                <c:pt idx="67">
                  <c:v>0.0007235540514014344</c:v>
                </c:pt>
                <c:pt idx="68">
                  <c:v>0.0006345092906781453</c:v>
                </c:pt>
                <c:pt idx="69">
                  <c:v>0.0005558894425194592</c:v>
                </c:pt>
                <c:pt idx="70">
                  <c:v>0.00048652236995670896</c:v>
                </c:pt>
                <c:pt idx="71">
                  <c:v>0.00042536401088308015</c:v>
                </c:pt>
                <c:pt idx="72">
                  <c:v>0.0003714847505043742</c:v>
                </c:pt>
                <c:pt idx="73">
                  <c:v>0.0003240571593658587</c:v>
                </c:pt>
                <c:pt idx="74">
                  <c:v>0.00028234506780463195</c:v>
                </c:pt>
                <c:pt idx="75">
                  <c:v>0.00024569358955838915</c:v>
                </c:pt>
                <c:pt idx="76">
                  <c:v>0.0002135202689409319</c:v>
                </c:pt>
                <c:pt idx="77">
                  <c:v>0.00018530725254919212</c:v>
                </c:pt>
                <c:pt idx="78">
                  <c:v>0.00016059423238754992</c:v>
                </c:pt>
                <c:pt idx="79">
                  <c:v>0.00013897215492729363</c:v>
                </c:pt>
                <c:pt idx="80">
                  <c:v>0.00012007761665131306</c:v>
                </c:pt>
                <c:pt idx="81">
                  <c:v>0.00010358787356997722</c:v>
                </c:pt>
                <c:pt idx="82">
                  <c:v>8.921639879815118E-05</c:v>
                </c:pt>
                <c:pt idx="83">
                  <c:v>7.670892853170381E-05</c:v>
                </c:pt>
                <c:pt idx="84">
                  <c:v>6.583992834693827E-05</c:v>
                </c:pt>
                <c:pt idx="85">
                  <c:v>5.640945597992094E-05</c:v>
                </c:pt>
                <c:pt idx="86">
                  <c:v>4.8240418909255096E-05</c:v>
                </c:pt>
                <c:pt idx="87">
                  <c:v>4.117605096250748E-05</c:v>
                </c:pt>
                <c:pt idx="88">
                  <c:v>3.507769883977907E-05</c:v>
                </c:pt>
                <c:pt idx="89">
                  <c:v>2.9822844912737824E-05</c:v>
                </c:pt>
                <c:pt idx="90">
                  <c:v>2.5303321438824202E-05</c:v>
                </c:pt>
                <c:pt idx="91">
                  <c:v>2.142378294261152E-05</c:v>
                </c:pt>
                <c:pt idx="92">
                  <c:v>1.8100276549997027E-05</c:v>
                </c:pt>
                <c:pt idx="93">
                  <c:v>1.525897782088076E-05</c:v>
                </c:pt>
                <c:pt idx="94">
                  <c:v>1.283506646114095E-05</c:v>
                </c:pt>
                <c:pt idx="95">
                  <c:v>1.0771719500225513E-05</c:v>
                </c:pt>
                <c:pt idx="96">
                  <c:v>9.019209620418132E-06</c:v>
                </c:pt>
                <c:pt idx="97">
                  <c:v>7.534097707370017E-06</c:v>
                </c:pt>
                <c:pt idx="98">
                  <c:v>6.278509929028562E-06</c:v>
                </c:pt>
                <c:pt idx="99">
                  <c:v>5.219490786831388E-06</c:v>
                </c:pt>
              </c:numCache>
            </c:numRef>
          </c:yVal>
          <c:smooth val="0"/>
        </c:ser>
        <c:axId val="58613078"/>
        <c:axId val="57755655"/>
      </c:scatterChart>
      <c:valAx>
        <c:axId val="58613078"/>
        <c:scaling>
          <c:logBase val="10"/>
          <c:orientation val="minMax"/>
          <c:max val="1000"/>
          <c:min val="10"/>
        </c:scaling>
        <c:axPos val="b"/>
        <c:majorGridlines/>
        <c:minorGridlines/>
        <c:delete val="0"/>
        <c:numFmt formatCode="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7755655"/>
        <c:crossesAt val="1E-20"/>
        <c:crossBetween val="midCat"/>
        <c:dispUnits/>
      </c:valAx>
      <c:valAx>
        <c:axId val="57755655"/>
        <c:scaling>
          <c:logBase val="10"/>
          <c:orientation val="minMax"/>
          <c:min val="1E-05"/>
        </c:scaling>
        <c:axPos val="l"/>
        <c:majorGridlines/>
        <c:min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8613078"/>
        <c:crossesAt val="1E-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075"/>
          <c:y val="0.50375"/>
          <c:w val="0.43475"/>
          <c:h val="0.29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375"/>
          <c:w val="0.944"/>
          <c:h val="0.92525"/>
        </c:manualLayout>
      </c:layout>
      <c:scatterChart>
        <c:scatterStyle val="line"/>
        <c:varyColors val="0"/>
        <c:ser>
          <c:idx val="4"/>
          <c:order val="0"/>
          <c:tx>
            <c:strRef>
              <c:f>'Modified G-R'!$S$32</c:f>
              <c:strCache>
                <c:ptCount val="1"/>
                <c:pt idx="0">
                  <c:v>Case 2, Modified GR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'Modified G-R'!$B$34:$B$133</c:f>
              <c:numCache>
                <c:ptCount val="100"/>
                <c:pt idx="0">
                  <c:v>30.000000000000004</c:v>
                </c:pt>
                <c:pt idx="1">
                  <c:v>31.30001713766165</c:v>
                </c:pt>
                <c:pt idx="2">
                  <c:v>32.65636909393043</c:v>
                </c:pt>
                <c:pt idx="3">
                  <c:v>34.07149707646089</c:v>
                </c:pt>
                <c:pt idx="4">
                  <c:v>35.547948079967156</c:v>
                </c:pt>
                <c:pt idx="5">
                  <c:v>37.08837947038928</c:v>
                </c:pt>
                <c:pt idx="6">
                  <c:v>38.69556376770943</c:v>
                </c:pt>
                <c:pt idx="7">
                  <c:v>40.37239363602614</c:v>
                </c:pt>
                <c:pt idx="8">
                  <c:v>42.12188708986801</c:v>
                </c:pt>
                <c:pt idx="9">
                  <c:v>43.94719292611725</c:v>
                </c:pt>
                <c:pt idx="10">
                  <c:v>45.85159639131976</c:v>
                </c:pt>
                <c:pt idx="11">
                  <c:v>47.83852509458178</c:v>
                </c:pt>
                <c:pt idx="12">
                  <c:v>49.91155517669556</c:v>
                </c:pt>
                <c:pt idx="13">
                  <c:v>52.07441774659719</c:v>
                </c:pt>
                <c:pt idx="14">
                  <c:v>54.33100559674147</c:v>
                </c:pt>
                <c:pt idx="15">
                  <c:v>56.68538020947996</c:v>
                </c:pt>
                <c:pt idx="16">
                  <c:v>59.141779067053</c:v>
                </c:pt>
                <c:pt idx="17">
                  <c:v>61.70462327835195</c:v>
                </c:pt>
                <c:pt idx="18">
                  <c:v>64.3785255361791</c:v>
                </c:pt>
                <c:pt idx="19">
                  <c:v>67.16829841932649</c:v>
                </c:pt>
                <c:pt idx="20">
                  <c:v>70.07896305441639</c:v>
                </c:pt>
                <c:pt idx="21">
                  <c:v>73.11575815309305</c:v>
                </c:pt>
                <c:pt idx="22">
                  <c:v>76.28414944083127</c:v>
                </c:pt>
                <c:pt idx="23">
                  <c:v>79.58983949433207</c:v>
                </c:pt>
                <c:pt idx="24">
                  <c:v>83.03877800521116</c:v>
                </c:pt>
                <c:pt idx="25">
                  <c:v>86.63717248845305</c:v>
                </c:pt>
                <c:pt idx="26">
                  <c:v>90.39149945490432</c:v>
                </c:pt>
                <c:pt idx="27">
                  <c:v>94.30851606791467</c:v>
                </c:pt>
                <c:pt idx="28">
                  <c:v>98.39527230510565</c:v>
                </c:pt>
                <c:pt idx="29">
                  <c:v>102.65912364715642</c:v>
                </c:pt>
                <c:pt idx="30">
                  <c:v>107.10774431644413</c:v>
                </c:pt>
                <c:pt idx="31">
                  <c:v>111.74914108936615</c:v>
                </c:pt>
                <c:pt idx="32">
                  <c:v>116.59166770720438</c:v>
                </c:pt>
                <c:pt idx="33">
                  <c:v>121.64403991146837</c:v>
                </c:pt>
                <c:pt idx="34">
                  <c:v>126.91535113077863</c:v>
                </c:pt>
                <c:pt idx="35">
                  <c:v>132.41508884752395</c:v>
                </c:pt>
                <c:pt idx="36">
                  <c:v>138.1531516737497</c:v>
                </c:pt>
                <c:pt idx="37">
                  <c:v>144.13986716701123</c:v>
                </c:pt>
                <c:pt idx="38">
                  <c:v>150.38601041825757</c:v>
                </c:pt>
                <c:pt idx="39">
                  <c:v>156.9028234452009</c:v>
                </c:pt>
                <c:pt idx="40">
                  <c:v>163.70203542607635</c:v>
                </c:pt>
                <c:pt idx="41">
                  <c:v>170.79588381020955</c:v>
                </c:pt>
                <c:pt idx="42">
                  <c:v>178.19713634338763</c:v>
                </c:pt>
                <c:pt idx="43">
                  <c:v>185.91911404767546</c:v>
                </c:pt>
                <c:pt idx="44">
                  <c:v>193.97571519703718</c:v>
                </c:pt>
                <c:pt idx="45">
                  <c:v>202.38144033191472</c:v>
                </c:pt>
                <c:pt idx="46">
                  <c:v>211.15141835778604</c:v>
                </c:pt>
                <c:pt idx="47">
                  <c:v>220.3014337746757</c:v>
                </c:pt>
                <c:pt idx="48">
                  <c:v>229.84795508662617</c:v>
                </c:pt>
                <c:pt idx="49">
                  <c:v>239.8081644422629</c:v>
                </c:pt>
                <c:pt idx="50">
                  <c:v>250.1999885598005</c:v>
                </c:pt>
                <c:pt idx="51">
                  <c:v>261.04213099215025</c:v>
                </c:pt>
                <c:pt idx="52">
                  <c:v>272.3541057902008</c:v>
                </c:pt>
                <c:pt idx="53">
                  <c:v>284.15627262486004</c:v>
                </c:pt>
                <c:pt idx="54">
                  <c:v>296.4698734310726</c:v>
                </c:pt>
                <c:pt idx="55">
                  <c:v>309.31707063976523</c:v>
                </c:pt>
                <c:pt idx="56">
                  <c:v>322.7209870665318</c:v>
                </c:pt>
                <c:pt idx="57">
                  <c:v>336.70574752885113</c:v>
                </c:pt>
                <c:pt idx="58">
                  <c:v>351.2965222667407</c:v>
                </c:pt>
                <c:pt idx="59">
                  <c:v>366.5195722449975</c:v>
                </c:pt>
                <c:pt idx="60">
                  <c:v>382.40229641856143</c:v>
                </c:pt>
                <c:pt idx="61">
                  <c:v>398.9732810460716</c:v>
                </c:pt>
                <c:pt idx="62">
                  <c:v>416.26235114037144</c:v>
                </c:pt>
                <c:pt idx="63">
                  <c:v>434.3006241485654</c:v>
                </c:pt>
                <c:pt idx="64">
                  <c:v>453.1205659582418</c:v>
                </c:pt>
                <c:pt idx="65">
                  <c:v>472.75604933066404</c:v>
                </c:pt>
                <c:pt idx="66">
                  <c:v>493.2424148661002</c:v>
                </c:pt>
                <c:pt idx="67">
                  <c:v>514.6165346110187</c:v>
                </c:pt>
                <c:pt idx="68">
                  <c:v>536.9168784216313</c:v>
                </c:pt>
                <c:pt idx="69">
                  <c:v>560.1835832032287</c:v>
                </c:pt>
                <c:pt idx="70">
                  <c:v>584.4585251499259</c:v>
                </c:pt>
                <c:pt idx="71">
                  <c:v>609.785395114838</c:v>
                </c:pt>
                <c:pt idx="72">
                  <c:v>636.2097772463406</c:v>
                </c:pt>
                <c:pt idx="73">
                  <c:v>663.7792310319456</c:v>
                </c:pt>
                <c:pt idx="74">
                  <c:v>692.5433768974593</c:v>
                </c:pt>
                <c:pt idx="75">
                  <c:v>722.5539855154852</c:v>
                </c:pt>
                <c:pt idx="76">
                  <c:v>753.8650709840141</c:v>
                </c:pt>
                <c:pt idx="77">
                  <c:v>786.5329880428055</c:v>
                </c:pt>
                <c:pt idx="78">
                  <c:v>820.6165335025349</c:v>
                </c:pt>
                <c:pt idx="79">
                  <c:v>856.1770520692617</c:v>
                </c:pt>
                <c:pt idx="80">
                  <c:v>893.2785467546844</c:v>
                </c:pt>
                <c:pt idx="81">
                  <c:v>931.9877940709041</c:v>
                </c:pt>
                <c:pt idx="82">
                  <c:v>972.3744642170262</c:v>
                </c:pt>
                <c:pt idx="83">
                  <c:v>1014.5112464739166</c:v>
                </c:pt>
                <c:pt idx="84">
                  <c:v>1058.4739800328027</c:v>
                </c:pt>
                <c:pt idx="85">
                  <c:v>1104.3417904931891</c:v>
                </c:pt>
                <c:pt idx="86">
                  <c:v>1152.1972322757595</c:v>
                </c:pt>
                <c:pt idx="87">
                  <c:v>1202.1264372065868</c:v>
                </c:pt>
                <c:pt idx="88">
                  <c:v>1254.2192695400777</c:v>
                </c:pt>
                <c:pt idx="89">
                  <c:v>1308.569487699664</c:v>
                </c:pt>
                <c:pt idx="90">
                  <c:v>1365.2749130273542</c:v>
                </c:pt>
                <c:pt idx="91">
                  <c:v>1424.4376058458574</c:v>
                </c:pt>
                <c:pt idx="92">
                  <c:v>1486.1640491501694</c:v>
                </c:pt>
                <c:pt idx="93">
                  <c:v>1550.5653402592318</c:v>
                </c:pt>
                <c:pt idx="94">
                  <c:v>1617.7573907726046</c:v>
                </c:pt>
                <c:pt idx="95">
                  <c:v>1687.8611351920447</c:v>
                </c:pt>
                <c:pt idx="96">
                  <c:v>1761.0027485834687</c:v>
                </c:pt>
                <c:pt idx="97">
                  <c:v>1837.313873671062</c:v>
                </c:pt>
                <c:pt idx="98">
                  <c:v>1916.9318577722593</c:v>
                </c:pt>
                <c:pt idx="99">
                  <c:v>2000.000000000044</c:v>
                </c:pt>
              </c:numCache>
            </c:numRef>
          </c:xVal>
          <c:yVal>
            <c:numRef>
              <c:f>'Modified G-R'!$S$34:$S$133</c:f>
              <c:numCache>
                <c:ptCount val="100"/>
                <c:pt idx="0">
                  <c:v>0.6733820800365888</c:v>
                </c:pt>
                <c:pt idx="1">
                  <c:v>0.6528657413050387</c:v>
                </c:pt>
                <c:pt idx="2">
                  <c:v>0.6319287902314299</c:v>
                </c:pt>
                <c:pt idx="3">
                  <c:v>0.6106316908104638</c:v>
                </c:pt>
                <c:pt idx="4">
                  <c:v>0.5890380170057463</c:v>
                </c:pt>
                <c:pt idx="5">
                  <c:v>0.5672138663160546</c:v>
                </c:pt>
                <c:pt idx="6">
                  <c:v>0.5452272148570804</c:v>
                </c:pt>
                <c:pt idx="7">
                  <c:v>0.5231472498596655</c:v>
                </c:pt>
                <c:pt idx="8">
                  <c:v>0.501043689807928</c:v>
                </c:pt>
                <c:pt idx="9">
                  <c:v>0.4789861027988408</c:v>
                </c:pt>
                <c:pt idx="10">
                  <c:v>0.4570432337953056</c:v>
                </c:pt>
                <c:pt idx="11">
                  <c:v>0.43528235126832954</c:v>
                </c:pt>
                <c:pt idx="12">
                  <c:v>0.4137686232894994</c:v>
                </c:pt>
                <c:pt idx="13">
                  <c:v>0.39256453245930084</c:v>
                </c:pt>
                <c:pt idx="14">
                  <c:v>0.3717293381638722</c:v>
                </c:pt>
                <c:pt idx="15">
                  <c:v>0.35131859357244294</c:v>
                </c:pt>
                <c:pt idx="16">
                  <c:v>0.3313837235549026</c:v>
                </c:pt>
                <c:pt idx="17">
                  <c:v>0.3119716683521282</c:v>
                </c:pt>
                <c:pt idx="18">
                  <c:v>0.2931245964115096</c:v>
                </c:pt>
                <c:pt idx="19">
                  <c:v>0.27487968834782095</c:v>
                </c:pt>
                <c:pt idx="20">
                  <c:v>0.25726899254579433</c:v>
                </c:pt>
                <c:pt idx="21">
                  <c:v>0.24031935152397318</c:v>
                </c:pt>
                <c:pt idx="22">
                  <c:v>0.22405239686487946</c:v>
                </c:pt>
                <c:pt idx="23">
                  <c:v>0.2084846093152376</c:v>
                </c:pt>
                <c:pt idx="24">
                  <c:v>0.1936274395978361</c:v>
                </c:pt>
                <c:pt idx="25">
                  <c:v>0.1794874845738583</c:v>
                </c:pt>
                <c:pt idx="26">
                  <c:v>0.16606671266545536</c:v>
                </c:pt>
                <c:pt idx="27">
                  <c:v>0.15336273190120045</c:v>
                </c:pt>
                <c:pt idx="28">
                  <c:v>0.14136909358414348</c:v>
                </c:pt>
                <c:pt idx="29">
                  <c:v>0.13007562440019613</c:v>
                </c:pt>
                <c:pt idx="30">
                  <c:v>0.11946877977513903</c:v>
                </c:pt>
                <c:pt idx="31">
                  <c:v>0.10953201143889696</c:v>
                </c:pt>
                <c:pt idx="32">
                  <c:v>0.10024614244942788</c:v>
                </c:pt>
                <c:pt idx="33">
                  <c:v>0.09158974334640647</c:v>
                </c:pt>
                <c:pt idx="34">
                  <c:v>0.08353950221168191</c:v>
                </c:pt>
                <c:pt idx="35">
                  <c:v>0.07607055570833095</c:v>
                </c:pt>
                <c:pt idx="36">
                  <c:v>0.06915688944793516</c:v>
                </c:pt>
                <c:pt idx="37">
                  <c:v>0.06277165111047812</c:v>
                </c:pt>
                <c:pt idx="38">
                  <c:v>0.056887444828220425</c:v>
                </c:pt>
                <c:pt idx="39">
                  <c:v>0.05147661822376251</c:v>
                </c:pt>
                <c:pt idx="40">
                  <c:v>0.046511522409834895</c:v>
                </c:pt>
                <c:pt idx="41">
                  <c:v>0.041964744464113725</c:v>
                </c:pt>
                <c:pt idx="42">
                  <c:v>0.037809312255749704</c:v>
                </c:pt>
                <c:pt idx="43">
                  <c:v>0.03401887188636111</c:v>
                </c:pt>
                <c:pt idx="44">
                  <c:v>0.030567838385982017</c:v>
                </c:pt>
                <c:pt idx="45">
                  <c:v>0.0274315206522713</c:v>
                </c:pt>
                <c:pt idx="46">
                  <c:v>0.02458622192501752</c:v>
                </c:pt>
                <c:pt idx="47">
                  <c:v>0.022009317339309907</c:v>
                </c:pt>
                <c:pt idx="48">
                  <c:v>0.01967931029594821</c:v>
                </c:pt>
                <c:pt idx="49">
                  <c:v>0.01757586952644705</c:v>
                </c:pt>
                <c:pt idx="50">
                  <c:v>0.015679848814664485</c:v>
                </c:pt>
                <c:pt idx="51">
                  <c:v>0.013973291371797895</c:v>
                </c:pt>
                <c:pt idx="52">
                  <c:v>0.012439420851620517</c:v>
                </c:pt>
                <c:pt idx="53">
                  <c:v>0.011062620944502999</c:v>
                </c:pt>
                <c:pt idx="54">
                  <c:v>0.009828405408429493</c:v>
                </c:pt>
                <c:pt idx="55">
                  <c:v>0.008723380289342018</c:v>
                </c:pt>
                <c:pt idx="56">
                  <c:v>0.007735199957985725</c:v>
                </c:pt>
                <c:pt idx="57">
                  <c:v>0.006852518451795405</c:v>
                </c:pt>
                <c:pt idx="58">
                  <c:v>0.006064937463563787</c:v>
                </c:pt>
                <c:pt idx="59">
                  <c:v>0.0053629521683266086</c:v>
                </c:pt>
                <c:pt idx="60">
                  <c:v>0.00473789593009138</c:v>
                </c:pt>
                <c:pt idx="61">
                  <c:v>0.004181884784055987</c:v>
                </c:pt>
                <c:pt idx="62">
                  <c:v>0.003687762450481627</c:v>
                </c:pt>
                <c:pt idx="63">
                  <c:v>0.0032490465054385667</c:v>
                </c:pt>
                <c:pt idx="64">
                  <c:v>0.0028598762127087264</c:v>
                </c:pt>
                <c:pt idx="65">
                  <c:v>0.0025149624111646344</c:v>
                </c:pt>
                <c:pt idx="66">
                  <c:v>0.0022095397349535598</c:v>
                </c:pt>
                <c:pt idx="67">
                  <c:v>0.0019393213296682664</c:v>
                </c:pt>
                <c:pt idx="68">
                  <c:v>0.0017004564940452877</c:v>
                </c:pt>
                <c:pt idx="69">
                  <c:v>0.0014894908479313716</c:v>
                </c:pt>
                <c:pt idx="70">
                  <c:v>0.0013033293371395684</c:v>
                </c:pt>
                <c:pt idx="71">
                  <c:v>0.0011392019996796494</c:v>
                </c:pt>
                <c:pt idx="72">
                  <c:v>0.000994632409002613</c:v>
                </c:pt>
                <c:pt idx="73">
                  <c:v>0.0008674087003815164</c:v>
                </c:pt>
                <c:pt idx="74">
                  <c:v>0.0007555570654242295</c:v>
                </c:pt>
                <c:pt idx="75">
                  <c:v>0.0006573175846294131</c:v>
                </c:pt>
                <c:pt idx="76">
                  <c:v>0.0005711222579847994</c:v>
                </c:pt>
                <c:pt idx="77">
                  <c:v>0.0004955750880570306</c:v>
                </c:pt>
                <c:pt idx="78">
                  <c:v>0.0004294340680956834</c:v>
                </c:pt>
                <c:pt idx="79">
                  <c:v>0.0003715949286735908</c:v>
                </c:pt>
                <c:pt idx="80">
                  <c:v>0.0003210764997215071</c:v>
                </c:pt>
                <c:pt idx="81">
                  <c:v>0.0002770075499340238</c:v>
                </c:pt>
                <c:pt idx="82">
                  <c:v>0.00023861497197135334</c:v>
                </c:pt>
                <c:pt idx="83">
                  <c:v>0.00020521318925487882</c:v>
                </c:pt>
                <c:pt idx="84">
                  <c:v>0.00017619466811472022</c:v>
                </c:pt>
                <c:pt idx="85">
                  <c:v>0.00015102142732095595</c:v>
                </c:pt>
                <c:pt idx="86">
                  <c:v>0.00012921744538963592</c:v>
                </c:pt>
                <c:pt idx="87">
                  <c:v>0.00011036187431387668</c:v>
                </c:pt>
                <c:pt idx="88">
                  <c:v>9.408297639543876E-05</c:v>
                </c:pt>
                <c:pt idx="89">
                  <c:v>8.005270854062011E-05</c:v>
                </c:pt>
                <c:pt idx="90">
                  <c:v>6.79818856445663E-05</c:v>
                </c:pt>
                <c:pt idx="91">
                  <c:v>5.761586149763809E-05</c:v>
                </c:pt>
                <c:pt idx="92">
                  <c:v>4.8730671946591714E-05</c:v>
                </c:pt>
                <c:pt idx="93">
                  <c:v>4.112959084525959E-05</c:v>
                </c:pt>
                <c:pt idx="94">
                  <c:v>3.464005461931126E-05</c:v>
                </c:pt>
                <c:pt idx="95">
                  <c:v>2.9110916067179088E-05</c:v>
                </c:pt>
                <c:pt idx="96">
                  <c:v>2.4409992344141995E-05</c:v>
                </c:pt>
                <c:pt idx="97">
                  <c:v>2.0421875947812995E-05</c:v>
                </c:pt>
                <c:pt idx="98">
                  <c:v>1.70459809843554E-05</c:v>
                </c:pt>
                <c:pt idx="99">
                  <c:v>1.4194800123356774E-05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'Normal G-R'!$R$32</c:f>
              <c:strCache>
                <c:ptCount val="1"/>
                <c:pt idx="0">
                  <c:v>Case 2, Normal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'Normal G-R'!$B$34:$B$133</c:f>
              <c:numCache>
                <c:ptCount val="100"/>
                <c:pt idx="0">
                  <c:v>30.000000000000004</c:v>
                </c:pt>
                <c:pt idx="1">
                  <c:v>31.30001713766165</c:v>
                </c:pt>
                <c:pt idx="2">
                  <c:v>32.65636909393043</c:v>
                </c:pt>
                <c:pt idx="3">
                  <c:v>34.07149707646089</c:v>
                </c:pt>
                <c:pt idx="4">
                  <c:v>35.547948079967156</c:v>
                </c:pt>
                <c:pt idx="5">
                  <c:v>37.08837947038928</c:v>
                </c:pt>
                <c:pt idx="6">
                  <c:v>38.69556376770943</c:v>
                </c:pt>
                <c:pt idx="7">
                  <c:v>40.37239363602614</c:v>
                </c:pt>
                <c:pt idx="8">
                  <c:v>42.12188708986801</c:v>
                </c:pt>
                <c:pt idx="9">
                  <c:v>43.94719292611725</c:v>
                </c:pt>
                <c:pt idx="10">
                  <c:v>45.85159639131976</c:v>
                </c:pt>
                <c:pt idx="11">
                  <c:v>47.83852509458178</c:v>
                </c:pt>
                <c:pt idx="12">
                  <c:v>49.91155517669556</c:v>
                </c:pt>
                <c:pt idx="13">
                  <c:v>52.07441774659719</c:v>
                </c:pt>
                <c:pt idx="14">
                  <c:v>54.33100559674147</c:v>
                </c:pt>
                <c:pt idx="15">
                  <c:v>56.68538020947996</c:v>
                </c:pt>
                <c:pt idx="16">
                  <c:v>59.141779067053</c:v>
                </c:pt>
                <c:pt idx="17">
                  <c:v>61.70462327835195</c:v>
                </c:pt>
                <c:pt idx="18">
                  <c:v>64.3785255361791</c:v>
                </c:pt>
                <c:pt idx="19">
                  <c:v>67.16829841932649</c:v>
                </c:pt>
                <c:pt idx="20">
                  <c:v>70.07896305441639</c:v>
                </c:pt>
                <c:pt idx="21">
                  <c:v>73.11575815309305</c:v>
                </c:pt>
                <c:pt idx="22">
                  <c:v>76.28414944083127</c:v>
                </c:pt>
                <c:pt idx="23">
                  <c:v>79.58983949433207</c:v>
                </c:pt>
                <c:pt idx="24">
                  <c:v>83.03877800521116</c:v>
                </c:pt>
                <c:pt idx="25">
                  <c:v>86.63717248845305</c:v>
                </c:pt>
                <c:pt idx="26">
                  <c:v>90.39149945490432</c:v>
                </c:pt>
                <c:pt idx="27">
                  <c:v>94.30851606791467</c:v>
                </c:pt>
                <c:pt idx="28">
                  <c:v>98.39527230510565</c:v>
                </c:pt>
                <c:pt idx="29">
                  <c:v>102.65912364715642</c:v>
                </c:pt>
                <c:pt idx="30">
                  <c:v>107.10774431644413</c:v>
                </c:pt>
                <c:pt idx="31">
                  <c:v>111.74914108936615</c:v>
                </c:pt>
                <c:pt idx="32">
                  <c:v>116.59166770720438</c:v>
                </c:pt>
                <c:pt idx="33">
                  <c:v>121.64403991146837</c:v>
                </c:pt>
                <c:pt idx="34">
                  <c:v>126.91535113077863</c:v>
                </c:pt>
                <c:pt idx="35">
                  <c:v>132.41508884752395</c:v>
                </c:pt>
                <c:pt idx="36">
                  <c:v>138.1531516737497</c:v>
                </c:pt>
                <c:pt idx="37">
                  <c:v>144.13986716701123</c:v>
                </c:pt>
                <c:pt idx="38">
                  <c:v>150.38601041825757</c:v>
                </c:pt>
                <c:pt idx="39">
                  <c:v>156.9028234452009</c:v>
                </c:pt>
                <c:pt idx="40">
                  <c:v>163.70203542607635</c:v>
                </c:pt>
                <c:pt idx="41">
                  <c:v>170.79588381020955</c:v>
                </c:pt>
                <c:pt idx="42">
                  <c:v>178.19713634338763</c:v>
                </c:pt>
                <c:pt idx="43">
                  <c:v>185.91911404767546</c:v>
                </c:pt>
                <c:pt idx="44">
                  <c:v>193.97571519703718</c:v>
                </c:pt>
                <c:pt idx="45">
                  <c:v>202.38144033191472</c:v>
                </c:pt>
                <c:pt idx="46">
                  <c:v>211.15141835778604</c:v>
                </c:pt>
                <c:pt idx="47">
                  <c:v>220.3014337746757</c:v>
                </c:pt>
                <c:pt idx="48">
                  <c:v>229.84795508662617</c:v>
                </c:pt>
                <c:pt idx="49">
                  <c:v>239.8081644422629</c:v>
                </c:pt>
                <c:pt idx="50">
                  <c:v>250.1999885598005</c:v>
                </c:pt>
                <c:pt idx="51">
                  <c:v>261.04213099215025</c:v>
                </c:pt>
                <c:pt idx="52">
                  <c:v>272.3541057902008</c:v>
                </c:pt>
                <c:pt idx="53">
                  <c:v>284.15627262486004</c:v>
                </c:pt>
                <c:pt idx="54">
                  <c:v>296.4698734310726</c:v>
                </c:pt>
                <c:pt idx="55">
                  <c:v>309.31707063976523</c:v>
                </c:pt>
                <c:pt idx="56">
                  <c:v>322.7209870665318</c:v>
                </c:pt>
                <c:pt idx="57">
                  <c:v>336.70574752885113</c:v>
                </c:pt>
                <c:pt idx="58">
                  <c:v>351.2965222667407</c:v>
                </c:pt>
                <c:pt idx="59">
                  <c:v>366.5195722449975</c:v>
                </c:pt>
                <c:pt idx="60">
                  <c:v>382.40229641856143</c:v>
                </c:pt>
                <c:pt idx="61">
                  <c:v>398.9732810460716</c:v>
                </c:pt>
                <c:pt idx="62">
                  <c:v>416.26235114037144</c:v>
                </c:pt>
                <c:pt idx="63">
                  <c:v>434.3006241485654</c:v>
                </c:pt>
                <c:pt idx="64">
                  <c:v>453.1205659582418</c:v>
                </c:pt>
                <c:pt idx="65">
                  <c:v>472.75604933066404</c:v>
                </c:pt>
                <c:pt idx="66">
                  <c:v>493.2424148661002</c:v>
                </c:pt>
                <c:pt idx="67">
                  <c:v>514.6165346110187</c:v>
                </c:pt>
                <c:pt idx="68">
                  <c:v>536.9168784216313</c:v>
                </c:pt>
                <c:pt idx="69">
                  <c:v>560.1835832032287</c:v>
                </c:pt>
                <c:pt idx="70">
                  <c:v>584.4585251499259</c:v>
                </c:pt>
                <c:pt idx="71">
                  <c:v>609.785395114838</c:v>
                </c:pt>
                <c:pt idx="72">
                  <c:v>636.2097772463406</c:v>
                </c:pt>
                <c:pt idx="73">
                  <c:v>663.7792310319456</c:v>
                </c:pt>
                <c:pt idx="74">
                  <c:v>692.5433768974593</c:v>
                </c:pt>
                <c:pt idx="75">
                  <c:v>722.5539855154852</c:v>
                </c:pt>
                <c:pt idx="76">
                  <c:v>753.8650709840141</c:v>
                </c:pt>
                <c:pt idx="77">
                  <c:v>786.5329880428055</c:v>
                </c:pt>
                <c:pt idx="78">
                  <c:v>820.6165335025349</c:v>
                </c:pt>
                <c:pt idx="79">
                  <c:v>856.1770520692617</c:v>
                </c:pt>
                <c:pt idx="80">
                  <c:v>893.2785467546844</c:v>
                </c:pt>
                <c:pt idx="81">
                  <c:v>931.9877940709041</c:v>
                </c:pt>
                <c:pt idx="82">
                  <c:v>972.3744642170262</c:v>
                </c:pt>
                <c:pt idx="83">
                  <c:v>1014.5112464739166</c:v>
                </c:pt>
                <c:pt idx="84">
                  <c:v>1058.4739800328027</c:v>
                </c:pt>
                <c:pt idx="85">
                  <c:v>1104.3417904931891</c:v>
                </c:pt>
                <c:pt idx="86">
                  <c:v>1152.1972322757595</c:v>
                </c:pt>
                <c:pt idx="87">
                  <c:v>1202.1264372065868</c:v>
                </c:pt>
                <c:pt idx="88">
                  <c:v>1254.2192695400777</c:v>
                </c:pt>
                <c:pt idx="89">
                  <c:v>1308.569487699664</c:v>
                </c:pt>
                <c:pt idx="90">
                  <c:v>1365.2749130273542</c:v>
                </c:pt>
                <c:pt idx="91">
                  <c:v>1424.4376058458574</c:v>
                </c:pt>
                <c:pt idx="92">
                  <c:v>1486.1640491501694</c:v>
                </c:pt>
                <c:pt idx="93">
                  <c:v>1550.5653402592318</c:v>
                </c:pt>
                <c:pt idx="94">
                  <c:v>1617.7573907726046</c:v>
                </c:pt>
                <c:pt idx="95">
                  <c:v>1687.8611351920447</c:v>
                </c:pt>
                <c:pt idx="96">
                  <c:v>1761.0027485834687</c:v>
                </c:pt>
                <c:pt idx="97">
                  <c:v>1837.313873671062</c:v>
                </c:pt>
                <c:pt idx="98">
                  <c:v>1916.9318577722593</c:v>
                </c:pt>
                <c:pt idx="99">
                  <c:v>2000.000000000044</c:v>
                </c:pt>
              </c:numCache>
            </c:numRef>
          </c:xVal>
          <c:yVal>
            <c:numRef>
              <c:f>'Normal G-R'!$R$34:$R$133</c:f>
              <c:numCache>
                <c:ptCount val="100"/>
                <c:pt idx="0">
                  <c:v>0.6734916360531009</c:v>
                </c:pt>
                <c:pt idx="1">
                  <c:v>0.652982176313572</c:v>
                </c:pt>
                <c:pt idx="2">
                  <c:v>0.6320522444038896</c:v>
                </c:pt>
                <c:pt idx="3">
                  <c:v>0.6107622838078924</c:v>
                </c:pt>
                <c:pt idx="4">
                  <c:v>0.5891758468849062</c:v>
                </c:pt>
                <c:pt idx="5">
                  <c:v>0.5673590086231373</c:v>
                </c:pt>
                <c:pt idx="6">
                  <c:v>0.5453797219266676</c:v>
                </c:pt>
                <c:pt idx="7">
                  <c:v>0.5233071503248792</c:v>
                </c:pt>
                <c:pt idx="8">
                  <c:v>0.5012109883241173</c:v>
                </c:pt>
                <c:pt idx="9">
                  <c:v>0.47916077997947193</c:v>
                </c:pt>
                <c:pt idx="10">
                  <c:v>0.45722524635499795</c:v>
                </c:pt>
                <c:pt idx="11">
                  <c:v>0.4354716323643557</c:v>
                </c:pt>
                <c:pt idx="12">
                  <c:v>0.413965083049601</c:v>
                </c:pt>
                <c:pt idx="13">
                  <c:v>0.39276805868048076</c:v>
                </c:pt>
                <c:pt idx="14">
                  <c:v>0.3719397971639623</c:v>
                </c:pt>
                <c:pt idx="15">
                  <c:v>0.35153583117381726</c:v>
                </c:pt>
                <c:pt idx="16">
                  <c:v>0.33160756617774506</c:v>
                </c:pt>
                <c:pt idx="17">
                  <c:v>0.31220192419324166</c:v>
                </c:pt>
                <c:pt idx="18">
                  <c:v>0.29336105668378465</c:v>
                </c:pt>
                <c:pt idx="19">
                  <c:v>0.27512212855520707</c:v>
                </c:pt>
                <c:pt idx="20">
                  <c:v>0.25751717376892913</c:v>
                </c:pt>
                <c:pt idx="21">
                  <c:v>0.24057302169251818</c:v>
                </c:pt>
                <c:pt idx="22">
                  <c:v>0.22431129199406774</c:v>
                </c:pt>
                <c:pt idx="23">
                  <c:v>0.20874845468611855</c:v>
                </c:pt>
                <c:pt idx="24">
                  <c:v>0.19389595086315684</c:v>
                </c:pt>
                <c:pt idx="25">
                  <c:v>0.17976036877439833</c:v>
                </c:pt>
                <c:pt idx="26">
                  <c:v>0.1663436691448518</c:v>
                </c:pt>
                <c:pt idx="27">
                  <c:v>0.15364345311080402</c:v>
                </c:pt>
                <c:pt idx="28">
                  <c:v>0.141653265773132</c:v>
                </c:pt>
                <c:pt idx="29">
                  <c:v>0.1303629281899713</c:v>
                </c:pt>
                <c:pt idx="30">
                  <c:v>0.11975889062084571</c:v>
                </c:pt>
                <c:pt idx="31">
                  <c:v>0.10982459998464328</c:v>
                </c:pt>
                <c:pt idx="32">
                  <c:v>0.10054087478736434</c:v>
                </c:pt>
                <c:pt idx="33">
                  <c:v>0.09188628119314919</c:v>
                </c:pt>
                <c:pt idx="34">
                  <c:v>0.08383750301903638</c:v>
                </c:pt>
                <c:pt idx="35">
                  <c:v>0.0763696727371594</c:v>
                </c:pt>
                <c:pt idx="36">
                  <c:v>0.06945677179824286</c:v>
                </c:pt>
                <c:pt idx="37">
                  <c:v>0.06307194375359633</c:v>
                </c:pt>
                <c:pt idx="38">
                  <c:v>0.05718778866390114</c:v>
                </c:pt>
                <c:pt idx="39">
                  <c:v>0.05177665018070848</c:v>
                </c:pt>
                <c:pt idx="40">
                  <c:v>0.04681087561389815</c:v>
                </c:pt>
                <c:pt idx="41">
                  <c:v>0.042263048497213344</c:v>
                </c:pt>
                <c:pt idx="42">
                  <c:v>0.03810619352679457</c:v>
                </c:pt>
                <c:pt idx="43">
                  <c:v>0.03431395413310778</c:v>
                </c:pt>
                <c:pt idx="44">
                  <c:v>0.030860743323831208</c:v>
                </c:pt>
                <c:pt idx="45">
                  <c:v>0.027721868782546746</c:v>
                </c:pt>
                <c:pt idx="46">
                  <c:v>0.024873633511340698</c:v>
                </c:pt>
                <c:pt idx="47">
                  <c:v>0.022293413556359665</c:v>
                </c:pt>
                <c:pt idx="48">
                  <c:v>0.019959714550271446</c:v>
                </c:pt>
                <c:pt idx="49">
                  <c:v>0.017852208944171763</c:v>
                </c:pt>
                <c:pt idx="50">
                  <c:v>0.015951755886077664</c:v>
                </c:pt>
                <c:pt idx="51">
                  <c:v>0.014240405737913095</c:v>
                </c:pt>
                <c:pt idx="52">
                  <c:v>0.012701391213201584</c:v>
                </c:pt>
                <c:pt idx="53">
                  <c:v>0.011319107069659627</c:v>
                </c:pt>
                <c:pt idx="54">
                  <c:v>0.010079080210981783</c:v>
                </c:pt>
                <c:pt idx="55">
                  <c:v>0.008967931946780375</c:v>
                </c:pt>
                <c:pt idx="56">
                  <c:v>0.007973334035133797</c:v>
                </c:pt>
                <c:pt idx="57">
                  <c:v>0.0070839599943053775</c:v>
                </c:pt>
                <c:pt idx="58">
                  <c:v>0.006289433024204497</c:v>
                </c:pt>
                <c:pt idx="59">
                  <c:v>0.005580271728712986</c:v>
                </c:pt>
                <c:pt idx="60">
                  <c:v>0.004947834681071848</c:v>
                </c:pt>
                <c:pt idx="61">
                  <c:v>0.004384264729420699</c:v>
                </c:pt>
                <c:pt idx="62">
                  <c:v>0.0038824338009505184</c:v>
                </c:pt>
                <c:pt idx="63">
                  <c:v>0.0034358888329806938</c:v>
                </c:pt>
                <c:pt idx="64">
                  <c:v>0.00303879933905507</c:v>
                </c:pt>
                <c:pt idx="65">
                  <c:v>0.002685907008805559</c:v>
                </c:pt>
                <c:pt idx="66">
                  <c:v>0.002372477642331656</c:v>
                </c:pt>
                <c:pt idx="67">
                  <c:v>0.0020942556333185605</c:v>
                </c:pt>
                <c:pt idx="68">
                  <c:v>0.0018474211398441511</c:v>
                </c:pt>
                <c:pt idx="69">
                  <c:v>0.0016285500173876604</c:v>
                </c:pt>
                <c:pt idx="70">
                  <c:v>0.0014345765342989776</c:v>
                </c:pt>
                <c:pt idx="71">
                  <c:v>0.0012627588451760271</c:v>
                </c:pt>
                <c:pt idx="72">
                  <c:v>0.0011106471613746497</c:v>
                </c:pt>
                <c:pt idx="73">
                  <c:v>0.0009760545293662807</c:v>
                </c:pt>
                <c:pt idx="74">
                  <c:v>0.0008570301059579097</c:v>
                </c:pt>
                <c:pt idx="75">
                  <c:v>0.0007518348036318452</c:v>
                </c:pt>
                <c:pt idx="76">
                  <c:v>0.0006589191686016179</c:v>
                </c:pt>
                <c:pt idx="77">
                  <c:v>0.0005769033478292355</c:v>
                </c:pt>
                <c:pt idx="78">
                  <c:v>0.0005045589984939824</c:v>
                </c:pt>
                <c:pt idx="79">
                  <c:v>0.0004407929935721832</c:v>
                </c:pt>
                <c:pt idx="80">
                  <c:v>0.0003846327797157284</c:v>
                </c:pt>
                <c:pt idx="81">
                  <c:v>0.0003352132479739657</c:v>
                </c:pt>
                <c:pt idx="82">
                  <c:v>0.0002917649836552825</c:v>
                </c:pt>
                <c:pt idx="83">
                  <c:v>0.00025360376838539885</c:v>
                </c:pt>
                <c:pt idx="84">
                  <c:v>0.0002201212148645437</c:v>
                </c:pt>
                <c:pt idx="85">
                  <c:v>0.00019077642269125375</c:v>
                </c:pt>
                <c:pt idx="86">
                  <c:v>0.00016508855168564576</c:v>
                </c:pt>
                <c:pt idx="87">
                  <c:v>0.00014263021722521688</c:v>
                </c:pt>
                <c:pt idx="88">
                  <c:v>0.00012302162006599338</c:v>
                </c:pt>
                <c:pt idx="89">
                  <c:v>0.00010592533085317182</c:v>
                </c:pt>
                <c:pt idx="90">
                  <c:v>9.104165692828213E-05</c:v>
                </c:pt>
                <c:pt idx="91">
                  <c:v>7.810452608070055E-05</c:v>
                </c:pt>
                <c:pt idx="92">
                  <c:v>6.687782849723496E-05</c:v>
                </c:pt>
                <c:pt idx="93">
                  <c:v>5.715216433321402E-05</c:v>
                </c:pt>
                <c:pt idx="94">
                  <c:v>4.874195003189026E-05</c:v>
                </c:pt>
                <c:pt idx="95">
                  <c:v>4.14828417601894E-05</c:v>
                </c:pt>
                <c:pt idx="96">
                  <c:v>3.522943911261818E-05</c:v>
                </c:pt>
                <c:pt idx="97">
                  <c:v>2.985323656620949E-05</c:v>
                </c:pt>
                <c:pt idx="98">
                  <c:v>2.524079407832684E-05</c:v>
                </c:pt>
                <c:pt idx="99">
                  <c:v>2.1292101772345744E-05</c:v>
                </c:pt>
              </c:numCache>
            </c:numRef>
          </c:yVal>
          <c:smooth val="0"/>
        </c:ser>
        <c:axId val="50038848"/>
        <c:axId val="47696449"/>
      </c:scatterChart>
      <c:valAx>
        <c:axId val="50038848"/>
        <c:scaling>
          <c:logBase val="10"/>
          <c:orientation val="minMax"/>
          <c:max val="1000"/>
          <c:min val="10"/>
        </c:scaling>
        <c:axPos val="b"/>
        <c:majorGridlines/>
        <c:minorGridlines/>
        <c:delete val="0"/>
        <c:numFmt formatCode="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7696449"/>
        <c:crossesAt val="1E-20"/>
        <c:crossBetween val="midCat"/>
        <c:dispUnits/>
      </c:valAx>
      <c:valAx>
        <c:axId val="47696449"/>
        <c:scaling>
          <c:logBase val="10"/>
          <c:orientation val="minMax"/>
          <c:min val="1E-05"/>
        </c:scaling>
        <c:axPos val="l"/>
        <c:majorGridlines/>
        <c:min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0038848"/>
        <c:crossesAt val="1E-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1"/>
          <c:y val="0.4775"/>
          <c:w val="0.43475"/>
          <c:h val="0.29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375"/>
          <c:w val="0.944"/>
          <c:h val="0.92525"/>
        </c:manualLayout>
      </c:layout>
      <c:scatterChart>
        <c:scatterStyle val="line"/>
        <c:varyColors val="0"/>
        <c:ser>
          <c:idx val="4"/>
          <c:order val="0"/>
          <c:tx>
            <c:strRef>
              <c:f>'Modified G-R'!$C$32</c:f>
              <c:strCache>
                <c:ptCount val="1"/>
                <c:pt idx="0">
                  <c:v>Case 1, Modified GR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'Modified G-R'!$B$34:$B$133</c:f>
              <c:numCache>
                <c:ptCount val="100"/>
                <c:pt idx="0">
                  <c:v>30.000000000000004</c:v>
                </c:pt>
                <c:pt idx="1">
                  <c:v>31.30001713766165</c:v>
                </c:pt>
                <c:pt idx="2">
                  <c:v>32.65636909393043</c:v>
                </c:pt>
                <c:pt idx="3">
                  <c:v>34.07149707646089</c:v>
                </c:pt>
                <c:pt idx="4">
                  <c:v>35.547948079967156</c:v>
                </c:pt>
                <c:pt idx="5">
                  <c:v>37.08837947038928</c:v>
                </c:pt>
                <c:pt idx="6">
                  <c:v>38.69556376770943</c:v>
                </c:pt>
                <c:pt idx="7">
                  <c:v>40.37239363602614</c:v>
                </c:pt>
                <c:pt idx="8">
                  <c:v>42.12188708986801</c:v>
                </c:pt>
                <c:pt idx="9">
                  <c:v>43.94719292611725</c:v>
                </c:pt>
                <c:pt idx="10">
                  <c:v>45.85159639131976</c:v>
                </c:pt>
                <c:pt idx="11">
                  <c:v>47.83852509458178</c:v>
                </c:pt>
                <c:pt idx="12">
                  <c:v>49.91155517669556</c:v>
                </c:pt>
                <c:pt idx="13">
                  <c:v>52.07441774659719</c:v>
                </c:pt>
                <c:pt idx="14">
                  <c:v>54.33100559674147</c:v>
                </c:pt>
                <c:pt idx="15">
                  <c:v>56.68538020947996</c:v>
                </c:pt>
                <c:pt idx="16">
                  <c:v>59.141779067053</c:v>
                </c:pt>
                <c:pt idx="17">
                  <c:v>61.70462327835195</c:v>
                </c:pt>
                <c:pt idx="18">
                  <c:v>64.3785255361791</c:v>
                </c:pt>
                <c:pt idx="19">
                  <c:v>67.16829841932649</c:v>
                </c:pt>
                <c:pt idx="20">
                  <c:v>70.07896305441639</c:v>
                </c:pt>
                <c:pt idx="21">
                  <c:v>73.11575815309305</c:v>
                </c:pt>
                <c:pt idx="22">
                  <c:v>76.28414944083127</c:v>
                </c:pt>
                <c:pt idx="23">
                  <c:v>79.58983949433207</c:v>
                </c:pt>
                <c:pt idx="24">
                  <c:v>83.03877800521116</c:v>
                </c:pt>
                <c:pt idx="25">
                  <c:v>86.63717248845305</c:v>
                </c:pt>
                <c:pt idx="26">
                  <c:v>90.39149945490432</c:v>
                </c:pt>
                <c:pt idx="27">
                  <c:v>94.30851606791467</c:v>
                </c:pt>
                <c:pt idx="28">
                  <c:v>98.39527230510565</c:v>
                </c:pt>
                <c:pt idx="29">
                  <c:v>102.65912364715642</c:v>
                </c:pt>
                <c:pt idx="30">
                  <c:v>107.10774431644413</c:v>
                </c:pt>
                <c:pt idx="31">
                  <c:v>111.74914108936615</c:v>
                </c:pt>
                <c:pt idx="32">
                  <c:v>116.59166770720438</c:v>
                </c:pt>
                <c:pt idx="33">
                  <c:v>121.64403991146837</c:v>
                </c:pt>
                <c:pt idx="34">
                  <c:v>126.91535113077863</c:v>
                </c:pt>
                <c:pt idx="35">
                  <c:v>132.41508884752395</c:v>
                </c:pt>
                <c:pt idx="36">
                  <c:v>138.1531516737497</c:v>
                </c:pt>
                <c:pt idx="37">
                  <c:v>144.13986716701123</c:v>
                </c:pt>
                <c:pt idx="38">
                  <c:v>150.38601041825757</c:v>
                </c:pt>
                <c:pt idx="39">
                  <c:v>156.9028234452009</c:v>
                </c:pt>
                <c:pt idx="40">
                  <c:v>163.70203542607635</c:v>
                </c:pt>
                <c:pt idx="41">
                  <c:v>170.79588381020955</c:v>
                </c:pt>
                <c:pt idx="42">
                  <c:v>178.19713634338763</c:v>
                </c:pt>
                <c:pt idx="43">
                  <c:v>185.91911404767546</c:v>
                </c:pt>
                <c:pt idx="44">
                  <c:v>193.97571519703718</c:v>
                </c:pt>
                <c:pt idx="45">
                  <c:v>202.38144033191472</c:v>
                </c:pt>
                <c:pt idx="46">
                  <c:v>211.15141835778604</c:v>
                </c:pt>
                <c:pt idx="47">
                  <c:v>220.3014337746757</c:v>
                </c:pt>
                <c:pt idx="48">
                  <c:v>229.84795508662617</c:v>
                </c:pt>
                <c:pt idx="49">
                  <c:v>239.8081644422629</c:v>
                </c:pt>
                <c:pt idx="50">
                  <c:v>250.1999885598005</c:v>
                </c:pt>
                <c:pt idx="51">
                  <c:v>261.04213099215025</c:v>
                </c:pt>
                <c:pt idx="52">
                  <c:v>272.3541057902008</c:v>
                </c:pt>
                <c:pt idx="53">
                  <c:v>284.15627262486004</c:v>
                </c:pt>
                <c:pt idx="54">
                  <c:v>296.4698734310726</c:v>
                </c:pt>
                <c:pt idx="55">
                  <c:v>309.31707063976523</c:v>
                </c:pt>
                <c:pt idx="56">
                  <c:v>322.7209870665318</c:v>
                </c:pt>
                <c:pt idx="57">
                  <c:v>336.70574752885113</c:v>
                </c:pt>
                <c:pt idx="58">
                  <c:v>351.2965222667407</c:v>
                </c:pt>
                <c:pt idx="59">
                  <c:v>366.5195722449975</c:v>
                </c:pt>
                <c:pt idx="60">
                  <c:v>382.40229641856143</c:v>
                </c:pt>
                <c:pt idx="61">
                  <c:v>398.9732810460716</c:v>
                </c:pt>
                <c:pt idx="62">
                  <c:v>416.26235114037144</c:v>
                </c:pt>
                <c:pt idx="63">
                  <c:v>434.3006241485654</c:v>
                </c:pt>
                <c:pt idx="64">
                  <c:v>453.1205659582418</c:v>
                </c:pt>
                <c:pt idx="65">
                  <c:v>472.75604933066404</c:v>
                </c:pt>
                <c:pt idx="66">
                  <c:v>493.2424148661002</c:v>
                </c:pt>
                <c:pt idx="67">
                  <c:v>514.6165346110187</c:v>
                </c:pt>
                <c:pt idx="68">
                  <c:v>536.9168784216313</c:v>
                </c:pt>
                <c:pt idx="69">
                  <c:v>560.1835832032287</c:v>
                </c:pt>
                <c:pt idx="70">
                  <c:v>584.4585251499259</c:v>
                </c:pt>
                <c:pt idx="71">
                  <c:v>609.785395114838</c:v>
                </c:pt>
                <c:pt idx="72">
                  <c:v>636.2097772463406</c:v>
                </c:pt>
                <c:pt idx="73">
                  <c:v>663.7792310319456</c:v>
                </c:pt>
                <c:pt idx="74">
                  <c:v>692.5433768974593</c:v>
                </c:pt>
                <c:pt idx="75">
                  <c:v>722.5539855154852</c:v>
                </c:pt>
                <c:pt idx="76">
                  <c:v>753.8650709840141</c:v>
                </c:pt>
                <c:pt idx="77">
                  <c:v>786.5329880428055</c:v>
                </c:pt>
                <c:pt idx="78">
                  <c:v>820.6165335025349</c:v>
                </c:pt>
                <c:pt idx="79">
                  <c:v>856.1770520692617</c:v>
                </c:pt>
                <c:pt idx="80">
                  <c:v>893.2785467546844</c:v>
                </c:pt>
                <c:pt idx="81">
                  <c:v>931.9877940709041</c:v>
                </c:pt>
                <c:pt idx="82">
                  <c:v>972.3744642170262</c:v>
                </c:pt>
                <c:pt idx="83">
                  <c:v>1014.5112464739166</c:v>
                </c:pt>
                <c:pt idx="84">
                  <c:v>1058.4739800328027</c:v>
                </c:pt>
                <c:pt idx="85">
                  <c:v>1104.3417904931891</c:v>
                </c:pt>
                <c:pt idx="86">
                  <c:v>1152.1972322757595</c:v>
                </c:pt>
                <c:pt idx="87">
                  <c:v>1202.1264372065868</c:v>
                </c:pt>
                <c:pt idx="88">
                  <c:v>1254.2192695400777</c:v>
                </c:pt>
                <c:pt idx="89">
                  <c:v>1308.569487699664</c:v>
                </c:pt>
                <c:pt idx="90">
                  <c:v>1365.2749130273542</c:v>
                </c:pt>
                <c:pt idx="91">
                  <c:v>1424.4376058458574</c:v>
                </c:pt>
                <c:pt idx="92">
                  <c:v>1486.1640491501694</c:v>
                </c:pt>
                <c:pt idx="93">
                  <c:v>1550.5653402592318</c:v>
                </c:pt>
                <c:pt idx="94">
                  <c:v>1617.7573907726046</c:v>
                </c:pt>
                <c:pt idx="95">
                  <c:v>1687.8611351920447</c:v>
                </c:pt>
                <c:pt idx="96">
                  <c:v>1761.0027485834687</c:v>
                </c:pt>
                <c:pt idx="97">
                  <c:v>1837.313873671062</c:v>
                </c:pt>
                <c:pt idx="98">
                  <c:v>1916.9318577722593</c:v>
                </c:pt>
                <c:pt idx="99">
                  <c:v>2000.000000000044</c:v>
                </c:pt>
              </c:numCache>
            </c:numRef>
          </c:xVal>
          <c:yVal>
            <c:numRef>
              <c:f>'Modified G-R'!$C$34:$C$133</c:f>
              <c:numCache>
                <c:ptCount val="100"/>
                <c:pt idx="0">
                  <c:v>1.0431934614893097</c:v>
                </c:pt>
                <c:pt idx="1">
                  <c:v>0.9226201950927492</c:v>
                </c:pt>
                <c:pt idx="2">
                  <c:v>0.8159784170001911</c:v>
                </c:pt>
                <c:pt idx="3">
                  <c:v>0.7216584306995891</c:v>
                </c:pt>
                <c:pt idx="4">
                  <c:v>0.6382365300630082</c:v>
                </c:pt>
                <c:pt idx="5">
                  <c:v>0.5644535093187066</c:v>
                </c:pt>
                <c:pt idx="6">
                  <c:v>0.4991956560618016</c:v>
                </c:pt>
                <c:pt idx="7">
                  <c:v>0.441477940403913</c:v>
                </c:pt>
                <c:pt idx="8">
                  <c:v>0.3904291465116253</c:v>
                </c:pt>
                <c:pt idx="9">
                  <c:v>0.3452787221028746</c:v>
                </c:pt>
                <c:pt idx="10">
                  <c:v>0.3053451474019393</c:v>
                </c:pt>
                <c:pt idx="11">
                  <c:v>0.2700256479890811</c:v>
                </c:pt>
                <c:pt idx="12">
                  <c:v>0.23878709626619513</c:v>
                </c:pt>
                <c:pt idx="13">
                  <c:v>0.21115796420131236</c:v>
                </c:pt>
                <c:pt idx="14">
                  <c:v>0.18672120588324054</c:v>
                </c:pt>
                <c:pt idx="15">
                  <c:v>0.16510796245259227</c:v>
                </c:pt>
                <c:pt idx="16">
                  <c:v>0.1459919943887346</c:v>
                </c:pt>
                <c:pt idx="17">
                  <c:v>0.1290847571112308</c:v>
                </c:pt>
                <c:pt idx="18">
                  <c:v>0.1141310455647945</c:v>
                </c:pt>
                <c:pt idx="19">
                  <c:v>0.10090514204526717</c:v>
                </c:pt>
                <c:pt idx="20">
                  <c:v>0.08920740912025746</c:v>
                </c:pt>
                <c:pt idx="21">
                  <c:v>0.07886127621653381</c:v>
                </c:pt>
                <c:pt idx="22">
                  <c:v>0.06971057438843371</c:v>
                </c:pt>
                <c:pt idx="23">
                  <c:v>0.06161717903714668</c:v>
                </c:pt>
                <c:pt idx="24">
                  <c:v>0.054458924999069874</c:v>
                </c:pt>
                <c:pt idx="25">
                  <c:v>0.048127762532689924</c:v>
                </c:pt>
                <c:pt idx="26">
                  <c:v>0.04252812636966991</c:v>
                </c:pt>
                <c:pt idx="27">
                  <c:v>0.03757549321190322</c:v>
                </c:pt>
                <c:pt idx="28">
                  <c:v>0.03319510590077813</c:v>
                </c:pt>
                <c:pt idx="29">
                  <c:v>0.02932084500072024</c:v>
                </c:pt>
                <c:pt idx="30">
                  <c:v>0.025894230764212905</c:v>
                </c:pt>
                <c:pt idx="31">
                  <c:v>0.022863540413529677</c:v>
                </c:pt>
                <c:pt idx="32">
                  <c:v>0.020183027415052623</c:v>
                </c:pt>
                <c:pt idx="33">
                  <c:v>0.017812230961569805</c:v>
                </c:pt>
                <c:pt idx="34">
                  <c:v>0.015715365239582932</c:v>
                </c:pt>
                <c:pt idx="35">
                  <c:v>0.013860779262965537</c:v>
                </c:pt>
                <c:pt idx="36">
                  <c:v>0.012220479119470015</c:v>
                </c:pt>
                <c:pt idx="37">
                  <c:v>0.01076970541866871</c:v>
                </c:pt>
                <c:pt idx="38">
                  <c:v>0.009486559563147744</c:v>
                </c:pt>
                <c:pt idx="39">
                  <c:v>0.008351673201731604</c:v>
                </c:pt>
                <c:pt idx="40">
                  <c:v>0.007347915875324271</c:v>
                </c:pt>
                <c:pt idx="41">
                  <c:v>0.006460136442448568</c:v>
                </c:pt>
                <c:pt idx="42">
                  <c:v>0.0056749343814503405</c:v>
                </c:pt>
                <c:pt idx="43">
                  <c:v>0.0049804575173054335</c:v>
                </c:pt>
                <c:pt idx="44">
                  <c:v>0.00436622311983149</c:v>
                </c:pt>
                <c:pt idx="45">
                  <c:v>0.003822959672884674</c:v>
                </c:pt>
                <c:pt idx="46">
                  <c:v>0.0033424669261380127</c:v>
                </c:pt>
                <c:pt idx="47">
                  <c:v>0.0029174921170031847</c:v>
                </c:pt>
                <c:pt idx="48">
                  <c:v>0.0025416204943366186</c:v>
                </c:pt>
                <c:pt idx="49">
                  <c:v>0.002209178491447983</c:v>
                </c:pt>
                <c:pt idx="50">
                  <c:v>0.0019151480868631527</c:v>
                </c:pt>
                <c:pt idx="51">
                  <c:v>0.0016550910601664372</c:v>
                </c:pt>
                <c:pt idx="52">
                  <c:v>0.0014250819996074492</c:v>
                </c:pt>
                <c:pt idx="53">
                  <c:v>0.001221649050260819</c:v>
                </c:pt>
                <c:pt idx="54">
                  <c:v>0.0010417215083662024</c:v>
                </c:pt>
                <c:pt idx="55">
                  <c:v>0.0008825834708151817</c:v>
                </c:pt>
                <c:pt idx="56">
                  <c:v>0.0007418328401506285</c:v>
                </c:pt>
                <c:pt idx="57">
                  <c:v>0.0006173450662824984</c:v>
                </c:pt>
                <c:pt idx="58">
                  <c:v>0.0005072410776220373</c:v>
                </c:pt>
                <c:pt idx="59">
                  <c:v>0.0004098589175732547</c:v>
                </c:pt>
                <c:pt idx="60">
                  <c:v>0.00032372865825075795</c:v>
                </c:pt>
                <c:pt idx="61">
                  <c:v>0.0002475502127609031</c:v>
                </c:pt>
                <c:pt idx="62">
                  <c:v>0.00018017371113535828</c:v>
                </c:pt>
                <c:pt idx="63">
                  <c:v>0.00012058214370305082</c:v>
                </c:pt>
                <c:pt idx="64">
                  <c:v>6.787600991214353E-05</c:v>
                </c:pt>
                <c:pt idx="65">
                  <c:v>2.1259740884808552E-05</c:v>
                </c:pt>
                <c:pt idx="66">
                  <c:v>1E-07</c:v>
                </c:pt>
                <c:pt idx="67">
                  <c:v>1E-07</c:v>
                </c:pt>
                <c:pt idx="68">
                  <c:v>1E-07</c:v>
                </c:pt>
                <c:pt idx="69">
                  <c:v>1E-07</c:v>
                </c:pt>
                <c:pt idx="70">
                  <c:v>1E-07</c:v>
                </c:pt>
                <c:pt idx="71">
                  <c:v>1E-07</c:v>
                </c:pt>
                <c:pt idx="72">
                  <c:v>1E-07</c:v>
                </c:pt>
                <c:pt idx="73">
                  <c:v>1E-07</c:v>
                </c:pt>
                <c:pt idx="74">
                  <c:v>1E-07</c:v>
                </c:pt>
                <c:pt idx="75">
                  <c:v>1E-07</c:v>
                </c:pt>
                <c:pt idx="76">
                  <c:v>1E-07</c:v>
                </c:pt>
                <c:pt idx="77">
                  <c:v>1E-07</c:v>
                </c:pt>
                <c:pt idx="78">
                  <c:v>1E-07</c:v>
                </c:pt>
                <c:pt idx="79">
                  <c:v>1E-07</c:v>
                </c:pt>
                <c:pt idx="80">
                  <c:v>1E-07</c:v>
                </c:pt>
                <c:pt idx="81">
                  <c:v>1E-07</c:v>
                </c:pt>
                <c:pt idx="82">
                  <c:v>1E-07</c:v>
                </c:pt>
                <c:pt idx="83">
                  <c:v>1E-07</c:v>
                </c:pt>
                <c:pt idx="84">
                  <c:v>1E-07</c:v>
                </c:pt>
                <c:pt idx="85">
                  <c:v>1E-07</c:v>
                </c:pt>
                <c:pt idx="86">
                  <c:v>1E-07</c:v>
                </c:pt>
                <c:pt idx="87">
                  <c:v>1E-07</c:v>
                </c:pt>
                <c:pt idx="88">
                  <c:v>1E-07</c:v>
                </c:pt>
                <c:pt idx="89">
                  <c:v>1E-07</c:v>
                </c:pt>
                <c:pt idx="90">
                  <c:v>1E-07</c:v>
                </c:pt>
                <c:pt idx="91">
                  <c:v>1E-07</c:v>
                </c:pt>
                <c:pt idx="92">
                  <c:v>1E-07</c:v>
                </c:pt>
                <c:pt idx="93">
                  <c:v>1E-07</c:v>
                </c:pt>
                <c:pt idx="94">
                  <c:v>1E-07</c:v>
                </c:pt>
                <c:pt idx="95">
                  <c:v>1E-07</c:v>
                </c:pt>
                <c:pt idx="96">
                  <c:v>1E-07</c:v>
                </c:pt>
                <c:pt idx="97">
                  <c:v>1E-07</c:v>
                </c:pt>
                <c:pt idx="98">
                  <c:v>1E-07</c:v>
                </c:pt>
                <c:pt idx="99">
                  <c:v>1E-07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'Normal G-R'!$C$32</c:f>
              <c:strCache>
                <c:ptCount val="1"/>
                <c:pt idx="0">
                  <c:v>Case 1, Normal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'Normal G-R'!$B$34:$B$133</c:f>
              <c:numCache>
                <c:ptCount val="100"/>
                <c:pt idx="0">
                  <c:v>30.000000000000004</c:v>
                </c:pt>
                <c:pt idx="1">
                  <c:v>31.30001713766165</c:v>
                </c:pt>
                <c:pt idx="2">
                  <c:v>32.65636909393043</c:v>
                </c:pt>
                <c:pt idx="3">
                  <c:v>34.07149707646089</c:v>
                </c:pt>
                <c:pt idx="4">
                  <c:v>35.547948079967156</c:v>
                </c:pt>
                <c:pt idx="5">
                  <c:v>37.08837947038928</c:v>
                </c:pt>
                <c:pt idx="6">
                  <c:v>38.69556376770943</c:v>
                </c:pt>
                <c:pt idx="7">
                  <c:v>40.37239363602614</c:v>
                </c:pt>
                <c:pt idx="8">
                  <c:v>42.12188708986801</c:v>
                </c:pt>
                <c:pt idx="9">
                  <c:v>43.94719292611725</c:v>
                </c:pt>
                <c:pt idx="10">
                  <c:v>45.85159639131976</c:v>
                </c:pt>
                <c:pt idx="11">
                  <c:v>47.83852509458178</c:v>
                </c:pt>
                <c:pt idx="12">
                  <c:v>49.91155517669556</c:v>
                </c:pt>
                <c:pt idx="13">
                  <c:v>52.07441774659719</c:v>
                </c:pt>
                <c:pt idx="14">
                  <c:v>54.33100559674147</c:v>
                </c:pt>
                <c:pt idx="15">
                  <c:v>56.68538020947996</c:v>
                </c:pt>
                <c:pt idx="16">
                  <c:v>59.141779067053</c:v>
                </c:pt>
                <c:pt idx="17">
                  <c:v>61.70462327835195</c:v>
                </c:pt>
                <c:pt idx="18">
                  <c:v>64.3785255361791</c:v>
                </c:pt>
                <c:pt idx="19">
                  <c:v>67.16829841932649</c:v>
                </c:pt>
                <c:pt idx="20">
                  <c:v>70.07896305441639</c:v>
                </c:pt>
                <c:pt idx="21">
                  <c:v>73.11575815309305</c:v>
                </c:pt>
                <c:pt idx="22">
                  <c:v>76.28414944083127</c:v>
                </c:pt>
                <c:pt idx="23">
                  <c:v>79.58983949433207</c:v>
                </c:pt>
                <c:pt idx="24">
                  <c:v>83.03877800521116</c:v>
                </c:pt>
                <c:pt idx="25">
                  <c:v>86.63717248845305</c:v>
                </c:pt>
                <c:pt idx="26">
                  <c:v>90.39149945490432</c:v>
                </c:pt>
                <c:pt idx="27">
                  <c:v>94.30851606791467</c:v>
                </c:pt>
                <c:pt idx="28">
                  <c:v>98.39527230510565</c:v>
                </c:pt>
                <c:pt idx="29">
                  <c:v>102.65912364715642</c:v>
                </c:pt>
                <c:pt idx="30">
                  <c:v>107.10774431644413</c:v>
                </c:pt>
                <c:pt idx="31">
                  <c:v>111.74914108936615</c:v>
                </c:pt>
                <c:pt idx="32">
                  <c:v>116.59166770720438</c:v>
                </c:pt>
                <c:pt idx="33">
                  <c:v>121.64403991146837</c:v>
                </c:pt>
                <c:pt idx="34">
                  <c:v>126.91535113077863</c:v>
                </c:pt>
                <c:pt idx="35">
                  <c:v>132.41508884752395</c:v>
                </c:pt>
                <c:pt idx="36">
                  <c:v>138.1531516737497</c:v>
                </c:pt>
                <c:pt idx="37">
                  <c:v>144.13986716701123</c:v>
                </c:pt>
                <c:pt idx="38">
                  <c:v>150.38601041825757</c:v>
                </c:pt>
                <c:pt idx="39">
                  <c:v>156.9028234452009</c:v>
                </c:pt>
                <c:pt idx="40">
                  <c:v>163.70203542607635</c:v>
                </c:pt>
                <c:pt idx="41">
                  <c:v>170.79588381020955</c:v>
                </c:pt>
                <c:pt idx="42">
                  <c:v>178.19713634338763</c:v>
                </c:pt>
                <c:pt idx="43">
                  <c:v>185.91911404767546</c:v>
                </c:pt>
                <c:pt idx="44">
                  <c:v>193.97571519703718</c:v>
                </c:pt>
                <c:pt idx="45">
                  <c:v>202.38144033191472</c:v>
                </c:pt>
                <c:pt idx="46">
                  <c:v>211.15141835778604</c:v>
                </c:pt>
                <c:pt idx="47">
                  <c:v>220.3014337746757</c:v>
                </c:pt>
                <c:pt idx="48">
                  <c:v>229.84795508662617</c:v>
                </c:pt>
                <c:pt idx="49">
                  <c:v>239.8081644422629</c:v>
                </c:pt>
                <c:pt idx="50">
                  <c:v>250.1999885598005</c:v>
                </c:pt>
                <c:pt idx="51">
                  <c:v>261.04213099215025</c:v>
                </c:pt>
                <c:pt idx="52">
                  <c:v>272.3541057902008</c:v>
                </c:pt>
                <c:pt idx="53">
                  <c:v>284.15627262486004</c:v>
                </c:pt>
                <c:pt idx="54">
                  <c:v>296.4698734310726</c:v>
                </c:pt>
                <c:pt idx="55">
                  <c:v>309.31707063976523</c:v>
                </c:pt>
                <c:pt idx="56">
                  <c:v>322.7209870665318</c:v>
                </c:pt>
                <c:pt idx="57">
                  <c:v>336.70574752885113</c:v>
                </c:pt>
                <c:pt idx="58">
                  <c:v>351.2965222667407</c:v>
                </c:pt>
                <c:pt idx="59">
                  <c:v>366.5195722449975</c:v>
                </c:pt>
                <c:pt idx="60">
                  <c:v>382.40229641856143</c:v>
                </c:pt>
                <c:pt idx="61">
                  <c:v>398.9732810460716</c:v>
                </c:pt>
                <c:pt idx="62">
                  <c:v>416.26235114037144</c:v>
                </c:pt>
                <c:pt idx="63">
                  <c:v>434.3006241485654</c:v>
                </c:pt>
                <c:pt idx="64">
                  <c:v>453.1205659582418</c:v>
                </c:pt>
                <c:pt idx="65">
                  <c:v>472.75604933066404</c:v>
                </c:pt>
                <c:pt idx="66">
                  <c:v>493.2424148661002</c:v>
                </c:pt>
                <c:pt idx="67">
                  <c:v>514.6165346110187</c:v>
                </c:pt>
                <c:pt idx="68">
                  <c:v>536.9168784216313</c:v>
                </c:pt>
                <c:pt idx="69">
                  <c:v>560.1835832032287</c:v>
                </c:pt>
                <c:pt idx="70">
                  <c:v>584.4585251499259</c:v>
                </c:pt>
                <c:pt idx="71">
                  <c:v>609.785395114838</c:v>
                </c:pt>
                <c:pt idx="72">
                  <c:v>636.2097772463406</c:v>
                </c:pt>
                <c:pt idx="73">
                  <c:v>663.7792310319456</c:v>
                </c:pt>
                <c:pt idx="74">
                  <c:v>692.5433768974593</c:v>
                </c:pt>
                <c:pt idx="75">
                  <c:v>722.5539855154852</c:v>
                </c:pt>
                <c:pt idx="76">
                  <c:v>753.8650709840141</c:v>
                </c:pt>
                <c:pt idx="77">
                  <c:v>786.5329880428055</c:v>
                </c:pt>
                <c:pt idx="78">
                  <c:v>820.6165335025349</c:v>
                </c:pt>
                <c:pt idx="79">
                  <c:v>856.1770520692617</c:v>
                </c:pt>
                <c:pt idx="80">
                  <c:v>893.2785467546844</c:v>
                </c:pt>
                <c:pt idx="81">
                  <c:v>931.9877940709041</c:v>
                </c:pt>
                <c:pt idx="82">
                  <c:v>972.3744642170262</c:v>
                </c:pt>
                <c:pt idx="83">
                  <c:v>1014.5112464739166</c:v>
                </c:pt>
                <c:pt idx="84">
                  <c:v>1058.4739800328027</c:v>
                </c:pt>
                <c:pt idx="85">
                  <c:v>1104.3417904931891</c:v>
                </c:pt>
                <c:pt idx="86">
                  <c:v>1152.1972322757595</c:v>
                </c:pt>
                <c:pt idx="87">
                  <c:v>1202.1264372065868</c:v>
                </c:pt>
                <c:pt idx="88">
                  <c:v>1254.2192695400777</c:v>
                </c:pt>
                <c:pt idx="89">
                  <c:v>1308.569487699664</c:v>
                </c:pt>
                <c:pt idx="90">
                  <c:v>1365.2749130273542</c:v>
                </c:pt>
                <c:pt idx="91">
                  <c:v>1424.4376058458574</c:v>
                </c:pt>
                <c:pt idx="92">
                  <c:v>1486.1640491501694</c:v>
                </c:pt>
                <c:pt idx="93">
                  <c:v>1550.5653402592318</c:v>
                </c:pt>
                <c:pt idx="94">
                  <c:v>1617.7573907726046</c:v>
                </c:pt>
                <c:pt idx="95">
                  <c:v>1687.8611351920447</c:v>
                </c:pt>
                <c:pt idx="96">
                  <c:v>1761.0027485834687</c:v>
                </c:pt>
                <c:pt idx="97">
                  <c:v>1837.313873671062</c:v>
                </c:pt>
                <c:pt idx="98">
                  <c:v>1916.9318577722593</c:v>
                </c:pt>
                <c:pt idx="99">
                  <c:v>2000.000000000044</c:v>
                </c:pt>
              </c:numCache>
            </c:numRef>
          </c:xVal>
          <c:yVal>
            <c:numRef>
              <c:f>'Normal G-R'!$C$34:$C$133</c:f>
              <c:numCache>
                <c:ptCount val="100"/>
                <c:pt idx="0">
                  <c:v>1.0431789716972102</c:v>
                </c:pt>
                <c:pt idx="1">
                  <c:v>0.92264615312545</c:v>
                </c:pt>
                <c:pt idx="2">
                  <c:v>0.816040149364015</c:v>
                </c:pt>
                <c:pt idx="3">
                  <c:v>0.7217518038938812</c:v>
                </c:pt>
                <c:pt idx="4">
                  <c:v>0.6383578881873124</c:v>
                </c:pt>
                <c:pt idx="5">
                  <c:v>0.5645996188890443</c:v>
                </c:pt>
                <c:pt idx="6">
                  <c:v>0.4993636572030841</c:v>
                </c:pt>
                <c:pt idx="7">
                  <c:v>0.44166530368176665</c:v>
                </c:pt>
                <c:pt idx="8">
                  <c:v>0.3906336347520293</c:v>
                </c:pt>
                <c:pt idx="9">
                  <c:v>0.34549835662330164</c:v>
                </c:pt>
                <c:pt idx="10">
                  <c:v>0.30557817814427707</c:v>
                </c:pt>
                <c:pt idx="11">
                  <c:v>0.2702705271035081</c:v>
                </c:pt>
                <c:pt idx="12">
                  <c:v>0.23904245474727498</c:v>
                </c:pt>
                <c:pt idx="13">
                  <c:v>0.21142259122364135</c:v>
                </c:pt>
                <c:pt idx="14">
                  <c:v>0.18699403052473235</c:v>
                </c:pt>
                <c:pt idx="15">
                  <c:v>0.1653880375295228</c:v>
                </c:pt>
                <c:pt idx="16">
                  <c:v>0.14627848215854675</c:v>
                </c:pt>
                <c:pt idx="17">
                  <c:v>0.12937691662729062</c:v>
                </c:pt>
                <c:pt idx="18">
                  <c:v>0.11442822149222659</c:v>
                </c:pt>
                <c:pt idx="19">
                  <c:v>0.1012067547690503</c:v>
                </c:pt>
                <c:pt idx="20">
                  <c:v>0.08951294599626812</c:v>
                </c:pt>
                <c:pt idx="21">
                  <c:v>0.07917028383347699</c:v>
                </c:pt>
                <c:pt idx="22">
                  <c:v>0.0700226517238593</c:v>
                </c:pt>
                <c:pt idx="23">
                  <c:v>0.06193197140424545</c:v>
                </c:pt>
                <c:pt idx="24">
                  <c:v>0.05477611869287945</c:v>
                </c:pt>
                <c:pt idx="25">
                  <c:v>0.04844708009489815</c:v>
                </c:pt>
                <c:pt idx="26">
                  <c:v>0.04284932240054068</c:v>
                </c:pt>
                <c:pt idx="27">
                  <c:v>0.03789835066610813</c:v>
                </c:pt>
                <c:pt idx="28">
                  <c:v>0.03351943281122166</c:v>
                </c:pt>
                <c:pt idx="29">
                  <c:v>0.02964647158090649</c:v>
                </c:pt>
                <c:pt idx="30">
                  <c:v>0.026221006845415742</c:v>
                </c:pt>
                <c:pt idx="31">
                  <c:v>0.023191333178081912</c:v>
                </c:pt>
                <c:pt idx="32">
                  <c:v>0.020511719391539455</c:v>
                </c:pt>
                <c:pt idx="33">
                  <c:v>0.01814171825166514</c:v>
                </c:pt>
                <c:pt idx="34">
                  <c:v>0.016045555949763726</c:v>
                </c:pt>
                <c:pt idx="35">
                  <c:v>0.014191592117431717</c:v>
                </c:pt>
                <c:pt idx="36">
                  <c:v>0.012551842233332881</c:v>
                </c:pt>
                <c:pt idx="37">
                  <c:v>0.011101555212889738</c:v>
                </c:pt>
                <c:pt idx="38">
                  <c:v>0.009818839804849449</c:v>
                </c:pt>
                <c:pt idx="39">
                  <c:v>0.008684334155394479</c:v>
                </c:pt>
                <c:pt idx="40">
                  <c:v>0.00768091355205764</c:v>
                </c:pt>
                <c:pt idx="41">
                  <c:v>0.006793431936003487</c:v>
                </c:pt>
                <c:pt idx="42">
                  <c:v>0.006008493280952077</c:v>
                </c:pt>
                <c:pt idx="43">
                  <c:v>0.005314249387841034</c:v>
                </c:pt>
                <c:pt idx="44">
                  <c:v>0.004700221043052215</c:v>
                </c:pt>
                <c:pt idx="45">
                  <c:v>0.004157139840688955</c:v>
                </c:pt>
                <c:pt idx="46">
                  <c:v>0.0036768082813018054</c:v>
                </c:pt>
                <c:pt idx="47">
                  <c:v>0.003251976035333242</c:v>
                </c:pt>
                <c:pt idx="48">
                  <c:v>0.0028762305035489695</c:v>
                </c:pt>
                <c:pt idx="49">
                  <c:v>0.0025439000225282483</c:v>
                </c:pt>
                <c:pt idx="50">
                  <c:v>0.002249968254155623</c:v>
                </c:pt>
                <c:pt idx="51">
                  <c:v>0.0019899984668724875</c:v>
                </c:pt>
                <c:pt idx="52">
                  <c:v>0.0017600665657573962</c:v>
                </c:pt>
                <c:pt idx="53">
                  <c:v>0.0015567018605625556</c:v>
                </c:pt>
                <c:pt idx="54">
                  <c:v>0.0013768346776339751</c:v>
                </c:pt>
                <c:pt idx="55">
                  <c:v>0.0012177500249472306</c:v>
                </c:pt>
                <c:pt idx="56">
                  <c:v>0.001077046610859119</c:v>
                </c:pt>
                <c:pt idx="57">
                  <c:v>0.0009526005979867524</c:v>
                </c:pt>
                <c:pt idx="58">
                  <c:v>0.0008425335450996701</c:v>
                </c:pt>
                <c:pt idx="59">
                  <c:v>0.0007451840531262082</c:v>
                </c:pt>
                <c:pt idx="60">
                  <c:v>0.0006590826872868457</c:v>
                </c:pt>
                <c:pt idx="61">
                  <c:v>0.0005829297968185043</c:v>
                </c:pt>
                <c:pt idx="62">
                  <c:v>0.0005155758974912537</c:v>
                </c:pt>
                <c:pt idx="63">
                  <c:v>0.00045600432080275793</c:v>
                </c:pt>
                <c:pt idx="64">
                  <c:v>0.0004033158679499987</c:v>
                </c:pt>
                <c:pt idx="65">
                  <c:v>0.00035671523693877466</c:v>
                </c:pt>
                <c:pt idx="66">
                  <c:v>1E-07</c:v>
                </c:pt>
                <c:pt idx="67">
                  <c:v>1E-07</c:v>
                </c:pt>
                <c:pt idx="68">
                  <c:v>1E-07</c:v>
                </c:pt>
                <c:pt idx="69">
                  <c:v>1E-07</c:v>
                </c:pt>
                <c:pt idx="70">
                  <c:v>1E-07</c:v>
                </c:pt>
                <c:pt idx="71">
                  <c:v>1E-07</c:v>
                </c:pt>
                <c:pt idx="72">
                  <c:v>1E-07</c:v>
                </c:pt>
                <c:pt idx="73">
                  <c:v>1E-07</c:v>
                </c:pt>
                <c:pt idx="74">
                  <c:v>1E-07</c:v>
                </c:pt>
                <c:pt idx="75">
                  <c:v>1E-07</c:v>
                </c:pt>
                <c:pt idx="76">
                  <c:v>1E-07</c:v>
                </c:pt>
                <c:pt idx="77">
                  <c:v>1E-07</c:v>
                </c:pt>
                <c:pt idx="78">
                  <c:v>1E-07</c:v>
                </c:pt>
                <c:pt idx="79">
                  <c:v>1E-07</c:v>
                </c:pt>
                <c:pt idx="80">
                  <c:v>1E-07</c:v>
                </c:pt>
                <c:pt idx="81">
                  <c:v>1E-07</c:v>
                </c:pt>
                <c:pt idx="82">
                  <c:v>1E-07</c:v>
                </c:pt>
                <c:pt idx="83">
                  <c:v>1E-07</c:v>
                </c:pt>
                <c:pt idx="84">
                  <c:v>1E-07</c:v>
                </c:pt>
                <c:pt idx="85">
                  <c:v>1E-07</c:v>
                </c:pt>
                <c:pt idx="86">
                  <c:v>1E-07</c:v>
                </c:pt>
                <c:pt idx="87">
                  <c:v>1E-07</c:v>
                </c:pt>
                <c:pt idx="88">
                  <c:v>1E-07</c:v>
                </c:pt>
                <c:pt idx="89">
                  <c:v>1E-07</c:v>
                </c:pt>
                <c:pt idx="90">
                  <c:v>1E-07</c:v>
                </c:pt>
                <c:pt idx="91">
                  <c:v>1E-07</c:v>
                </c:pt>
                <c:pt idx="92">
                  <c:v>1E-07</c:v>
                </c:pt>
                <c:pt idx="93">
                  <c:v>1E-07</c:v>
                </c:pt>
                <c:pt idx="94">
                  <c:v>1E-07</c:v>
                </c:pt>
                <c:pt idx="95">
                  <c:v>1E-07</c:v>
                </c:pt>
                <c:pt idx="96">
                  <c:v>1E-07</c:v>
                </c:pt>
                <c:pt idx="97">
                  <c:v>1E-07</c:v>
                </c:pt>
                <c:pt idx="98">
                  <c:v>1E-07</c:v>
                </c:pt>
                <c:pt idx="99">
                  <c:v>1E-07</c:v>
                </c:pt>
              </c:numCache>
            </c:numRef>
          </c:yVal>
          <c:smooth val="0"/>
        </c:ser>
        <c:axId val="26614858"/>
        <c:axId val="38207131"/>
      </c:scatterChart>
      <c:valAx>
        <c:axId val="26614858"/>
        <c:scaling>
          <c:logBase val="10"/>
          <c:orientation val="minMax"/>
          <c:max val="1000"/>
          <c:min val="10"/>
        </c:scaling>
        <c:axPos val="b"/>
        <c:majorGridlines/>
        <c:minorGridlines/>
        <c:delete val="0"/>
        <c:numFmt formatCode="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8207131"/>
        <c:crossesAt val="1E-20"/>
        <c:crossBetween val="midCat"/>
        <c:dispUnits/>
      </c:valAx>
      <c:valAx>
        <c:axId val="38207131"/>
        <c:scaling>
          <c:logBase val="10"/>
          <c:orientation val="minMax"/>
          <c:min val="1E-05"/>
        </c:scaling>
        <c:axPos val="l"/>
        <c:majorGridlines/>
        <c:min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6614858"/>
        <c:crossesAt val="1E-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575"/>
          <c:y val="0.5635"/>
          <c:w val="0.43475"/>
          <c:h val="0.22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66675</xdr:rowOff>
    </xdr:from>
    <xdr:to>
      <xdr:col>2</xdr:col>
      <xdr:colOff>2162175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0" y="3019425"/>
        <a:ext cx="47720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66675</xdr:rowOff>
    </xdr:from>
    <xdr:to>
      <xdr:col>2</xdr:col>
      <xdr:colOff>2162175</xdr:colOff>
      <xdr:row>30</xdr:row>
      <xdr:rowOff>85725</xdr:rowOff>
    </xdr:to>
    <xdr:graphicFrame>
      <xdr:nvGraphicFramePr>
        <xdr:cNvPr id="1" name="Chart 3"/>
        <xdr:cNvGraphicFramePr/>
      </xdr:nvGraphicFramePr>
      <xdr:xfrm>
        <a:off x="0" y="3019425"/>
        <a:ext cx="47720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0</xdr:row>
      <xdr:rowOff>28575</xdr:rowOff>
    </xdr:from>
    <xdr:to>
      <xdr:col>10</xdr:col>
      <xdr:colOff>333375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4076700" y="28575"/>
        <a:ext cx="38766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17</xdr:row>
      <xdr:rowOff>57150</xdr:rowOff>
    </xdr:from>
    <xdr:to>
      <xdr:col>5</xdr:col>
      <xdr:colOff>104775</xdr:colOff>
      <xdr:row>33</xdr:row>
      <xdr:rowOff>104775</xdr:rowOff>
    </xdr:to>
    <xdr:graphicFrame>
      <xdr:nvGraphicFramePr>
        <xdr:cNvPr id="2" name="Chart 2"/>
        <xdr:cNvGraphicFramePr/>
      </xdr:nvGraphicFramePr>
      <xdr:xfrm>
        <a:off x="38100" y="2809875"/>
        <a:ext cx="387667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0</xdr:row>
      <xdr:rowOff>19050</xdr:rowOff>
    </xdr:from>
    <xdr:to>
      <xdr:col>5</xdr:col>
      <xdr:colOff>114300</xdr:colOff>
      <xdr:row>16</xdr:row>
      <xdr:rowOff>66675</xdr:rowOff>
    </xdr:to>
    <xdr:graphicFrame>
      <xdr:nvGraphicFramePr>
        <xdr:cNvPr id="3" name="Chart 3"/>
        <xdr:cNvGraphicFramePr/>
      </xdr:nvGraphicFramePr>
      <xdr:xfrm>
        <a:off x="47625" y="19050"/>
        <a:ext cx="3876675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BG133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20.140625" style="4" customWidth="1"/>
    <col min="2" max="2" width="19.00390625" style="4" bestFit="1" customWidth="1"/>
    <col min="3" max="3" width="34.7109375" style="4" customWidth="1"/>
    <col min="4" max="4" width="11.57421875" style="4" bestFit="1" customWidth="1"/>
    <col min="5" max="5" width="24.421875" style="4" customWidth="1"/>
    <col min="6" max="6" width="13.8515625" style="4" bestFit="1" customWidth="1"/>
    <col min="7" max="7" width="21.7109375" style="1" customWidth="1"/>
    <col min="8" max="8" width="15.7109375" style="4" customWidth="1"/>
    <col min="9" max="9" width="11.57421875" style="4" customWidth="1"/>
    <col min="10" max="10" width="13.7109375" style="4" customWidth="1"/>
    <col min="11" max="11" width="11.57421875" style="4" customWidth="1"/>
    <col min="12" max="12" width="16.00390625" style="4" customWidth="1"/>
    <col min="13" max="15" width="16.140625" style="4" customWidth="1"/>
    <col min="16" max="16" width="11.57421875" style="4" bestFit="1" customWidth="1"/>
    <col min="17" max="17" width="11.00390625" style="4" bestFit="1" customWidth="1"/>
    <col min="18" max="18" width="11.140625" style="4" bestFit="1" customWidth="1"/>
    <col min="19" max="19" width="16.8515625" style="4" customWidth="1"/>
    <col min="20" max="20" width="14.140625" style="4" customWidth="1"/>
    <col min="21" max="21" width="15.57421875" style="4" customWidth="1"/>
    <col min="22" max="22" width="14.140625" style="4" customWidth="1"/>
    <col min="23" max="23" width="14.140625" style="3" customWidth="1"/>
    <col min="24" max="26" width="11.00390625" style="3" bestFit="1" customWidth="1"/>
    <col min="27" max="27" width="11.140625" style="3" bestFit="1" customWidth="1"/>
    <col min="28" max="28" width="12.421875" style="6" bestFit="1" customWidth="1"/>
    <col min="29" max="32" width="11.421875" style="4" customWidth="1"/>
    <col min="33" max="41" width="11.421875" style="6" customWidth="1"/>
    <col min="42" max="43" width="13.00390625" style="6" bestFit="1" customWidth="1"/>
    <col min="44" max="45" width="14.00390625" style="6" bestFit="1" customWidth="1"/>
    <col min="46" max="59" width="11.421875" style="6" customWidth="1"/>
    <col min="60" max="16384" width="11.421875" style="4" customWidth="1"/>
  </cols>
  <sheetData>
    <row r="1" spans="1:7" ht="13.5" thickBot="1">
      <c r="A1" s="60" t="s">
        <v>53</v>
      </c>
      <c r="B1" s="61"/>
      <c r="C1" s="62"/>
      <c r="E1" s="66" t="s">
        <v>71</v>
      </c>
      <c r="F1" s="67"/>
      <c r="G1" s="68"/>
    </row>
    <row r="2" spans="1:18" ht="25.5">
      <c r="A2" s="38" t="s">
        <v>54</v>
      </c>
      <c r="B2" s="43">
        <v>1</v>
      </c>
      <c r="C2" s="39" t="s">
        <v>56</v>
      </c>
      <c r="E2" s="48" t="s">
        <v>69</v>
      </c>
      <c r="F2" s="55">
        <f>+LN(B13)</f>
        <v>3.4011973816621555</v>
      </c>
      <c r="G2" s="49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5.5">
      <c r="A3" s="38" t="s">
        <v>55</v>
      </c>
      <c r="B3" s="43">
        <v>2</v>
      </c>
      <c r="C3" s="39" t="s">
        <v>57</v>
      </c>
      <c r="E3" s="48" t="s">
        <v>70</v>
      </c>
      <c r="F3" s="55">
        <f>+LN(B14)</f>
        <v>7.600902459542082</v>
      </c>
      <c r="G3" s="49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2" ht="25.5">
      <c r="A4" s="38" t="s">
        <v>58</v>
      </c>
      <c r="B4" s="43">
        <v>0.7</v>
      </c>
      <c r="C4" s="39" t="s">
        <v>59</v>
      </c>
      <c r="E4" s="48" t="s">
        <v>6</v>
      </c>
      <c r="F4" s="56">
        <v>100</v>
      </c>
      <c r="G4" s="50" t="s">
        <v>67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/>
      <c r="V4" s="3"/>
    </row>
    <row r="5" spans="1:22" ht="25.5">
      <c r="A5" s="40" t="s">
        <v>4</v>
      </c>
      <c r="B5" s="43">
        <v>4</v>
      </c>
      <c r="C5" s="39" t="s">
        <v>60</v>
      </c>
      <c r="E5" s="48" t="s">
        <v>7</v>
      </c>
      <c r="F5" s="56">
        <f>+(F3-F2)/(F4-1)</f>
        <v>0.042421263412928546</v>
      </c>
      <c r="G5" s="50" t="s">
        <v>68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3"/>
      <c r="U5" s="3"/>
      <c r="V5" s="3"/>
    </row>
    <row r="6" spans="1:22" ht="13.5" thickBot="1">
      <c r="A6" s="40" t="s">
        <v>5</v>
      </c>
      <c r="B6" s="43">
        <v>8</v>
      </c>
      <c r="C6" s="39" t="s">
        <v>61</v>
      </c>
      <c r="D6" s="3"/>
      <c r="E6" s="48" t="s">
        <v>14</v>
      </c>
      <c r="F6" s="56">
        <f>+SQRT(B12^2+B11^2)</f>
        <v>58.309518948453004</v>
      </c>
      <c r="G6" s="50" t="s">
        <v>84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  <c r="T6" s="3"/>
      <c r="U6" s="3"/>
      <c r="V6" s="3"/>
    </row>
    <row r="7" spans="1:18" ht="12.75">
      <c r="A7" s="45" t="s">
        <v>0</v>
      </c>
      <c r="B7" s="46">
        <v>4.053</v>
      </c>
      <c r="C7" s="63" t="s">
        <v>62</v>
      </c>
      <c r="D7" s="3"/>
      <c r="E7" s="48" t="s">
        <v>23</v>
      </c>
      <c r="F7" s="56">
        <f>EXP($B$7+$B$8*$B$5+$B$9*LN($F$6))</f>
        <v>15.661956904016575</v>
      </c>
      <c r="G7" s="50" t="s">
        <v>93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2.75">
      <c r="A8" s="40" t="s">
        <v>1</v>
      </c>
      <c r="B8" s="43">
        <v>0.691</v>
      </c>
      <c r="C8" s="64"/>
      <c r="D8" s="3"/>
      <c r="E8" s="48" t="s">
        <v>22</v>
      </c>
      <c r="F8" s="56">
        <f>EXP($B$7+$B$8*$B$5+$B$9*LN($B$11))</f>
        <v>30.441372428820287</v>
      </c>
      <c r="G8" s="50" t="s">
        <v>93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2.75">
      <c r="A9" s="40" t="s">
        <v>2</v>
      </c>
      <c r="B9" s="43">
        <v>-1</v>
      </c>
      <c r="C9" s="64"/>
      <c r="D9" s="3"/>
      <c r="E9" s="48" t="s">
        <v>24</v>
      </c>
      <c r="F9" s="56">
        <f>EXP($B$7+$B$8*$B$6+$B$9*LN($F$6))</f>
        <v>248.44826747711988</v>
      </c>
      <c r="G9" s="50" t="s">
        <v>93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3.5" thickBot="1">
      <c r="A10" s="41" t="s">
        <v>3</v>
      </c>
      <c r="B10" s="44">
        <v>0</v>
      </c>
      <c r="C10" s="65"/>
      <c r="D10" s="3"/>
      <c r="E10" s="48" t="s">
        <v>25</v>
      </c>
      <c r="F10" s="56">
        <f>EXP($B$7+$B$8*$B$6+$B$9*LN($B$11))</f>
        <v>482.89663200558107</v>
      </c>
      <c r="G10" s="50" t="s">
        <v>93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2.75">
      <c r="A11" s="40" t="s">
        <v>13</v>
      </c>
      <c r="B11" s="43">
        <v>30</v>
      </c>
      <c r="C11" s="39" t="s">
        <v>63</v>
      </c>
      <c r="D11" s="3"/>
      <c r="E11" s="48" t="s">
        <v>19</v>
      </c>
      <c r="F11" s="56">
        <f>EXP($B$7+$B$8*$B$5+$B$9*LN($B$12))</f>
        <v>18.264823457292177</v>
      </c>
      <c r="G11" s="50" t="s">
        <v>93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2.75">
      <c r="A12" s="40" t="s">
        <v>12</v>
      </c>
      <c r="B12" s="43">
        <v>50</v>
      </c>
      <c r="C12" s="39" t="s">
        <v>64</v>
      </c>
      <c r="D12" s="3"/>
      <c r="E12" s="51" t="s">
        <v>82</v>
      </c>
      <c r="F12" s="56">
        <f>+B6-B5</f>
        <v>4</v>
      </c>
      <c r="G12" s="50" t="s">
        <v>79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2.75">
      <c r="A13" s="40" t="s">
        <v>94</v>
      </c>
      <c r="B13" s="43">
        <v>30</v>
      </c>
      <c r="C13" s="39" t="s">
        <v>65</v>
      </c>
      <c r="D13" s="3"/>
      <c r="E13" s="51" t="s">
        <v>85</v>
      </c>
      <c r="F13" s="56">
        <f>+B3*B4/B8</f>
        <v>2.0260492040520983</v>
      </c>
      <c r="G13" s="50" t="s">
        <v>86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3.5" thickBot="1">
      <c r="A14" s="41" t="s">
        <v>95</v>
      </c>
      <c r="B14" s="44">
        <v>2000</v>
      </c>
      <c r="C14" s="42" t="s">
        <v>66</v>
      </c>
      <c r="D14" s="3"/>
      <c r="E14" s="48" t="s">
        <v>92</v>
      </c>
      <c r="F14" s="56">
        <f>+EXP(0.5*F13^2+B3*B7/B8)</f>
        <v>968266.4436434767</v>
      </c>
      <c r="G14" s="5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4:18" ht="12.75">
      <c r="D15" s="3"/>
      <c r="E15" s="48" t="s">
        <v>18</v>
      </c>
      <c r="F15" s="56">
        <f>EXP(2*$B$4^2/$B$9^2)*F19</f>
        <v>-8.622835734399406</v>
      </c>
      <c r="G15" s="50" t="s">
        <v>78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4:18" ht="12.75">
      <c r="D16" s="3"/>
      <c r="E16" s="48" t="s">
        <v>9</v>
      </c>
      <c r="F16" s="56">
        <f>2/(2+F18)*EXP(0.5*F13^2)</f>
        <v>-17.41333401576064</v>
      </c>
      <c r="G16" s="50" t="s">
        <v>90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4:18" ht="12.75">
      <c r="D17" s="3"/>
      <c r="E17" s="51" t="s">
        <v>76</v>
      </c>
      <c r="F17" s="56">
        <f>+B3+2*B8/B9</f>
        <v>0.6180000000000001</v>
      </c>
      <c r="G17" s="50" t="s">
        <v>75</v>
      </c>
      <c r="K17" s="2"/>
      <c r="L17" s="2"/>
      <c r="M17" s="2"/>
      <c r="N17" s="2"/>
      <c r="O17" s="2"/>
      <c r="P17" s="2"/>
      <c r="Q17" s="2"/>
      <c r="R17" s="2"/>
    </row>
    <row r="18" spans="5:59" ht="12.75">
      <c r="E18" s="51" t="s">
        <v>72</v>
      </c>
      <c r="F18" s="56">
        <f>+B9*B3/B8</f>
        <v>-2.8943560057887123</v>
      </c>
      <c r="G18" s="50" t="s">
        <v>73</v>
      </c>
      <c r="K18" s="2"/>
      <c r="L18" s="2"/>
      <c r="M18" s="2"/>
      <c r="N18" s="2"/>
      <c r="O18" s="2"/>
      <c r="P18" s="2"/>
      <c r="Q18" s="2"/>
      <c r="R18" s="2"/>
      <c r="AA18" s="4"/>
      <c r="AF18" s="6"/>
      <c r="BG18" s="4"/>
    </row>
    <row r="19" spans="5:18" ht="12.75">
      <c r="E19" s="48" t="s">
        <v>77</v>
      </c>
      <c r="F19" s="56">
        <f>-F18/(2+F18)</f>
        <v>-3.236245954692556</v>
      </c>
      <c r="G19" s="52"/>
      <c r="K19" s="2"/>
      <c r="L19" s="2"/>
      <c r="M19" s="2"/>
      <c r="N19" s="2"/>
      <c r="O19" s="2"/>
      <c r="P19" s="2"/>
      <c r="Q19" s="2"/>
      <c r="R19" s="2"/>
    </row>
    <row r="20" spans="5:24" ht="12.75">
      <c r="E20" s="48" t="s">
        <v>89</v>
      </c>
      <c r="F20" s="56">
        <f>2/(2+F18)</f>
        <v>-2.236245954692556</v>
      </c>
      <c r="G20" s="50"/>
      <c r="K20" s="2"/>
      <c r="L20" s="2"/>
      <c r="M20" s="2"/>
      <c r="N20" s="2"/>
      <c r="O20" s="2"/>
      <c r="P20" s="2"/>
      <c r="Q20" s="2"/>
      <c r="R20" s="2"/>
      <c r="X20" s="2"/>
    </row>
    <row r="21" spans="5:18" ht="12.75">
      <c r="E21" s="51" t="s">
        <v>81</v>
      </c>
      <c r="F21" s="56">
        <f>+B11/B12</f>
        <v>0.6</v>
      </c>
      <c r="G21" s="50" t="s">
        <v>80</v>
      </c>
      <c r="K21" s="2"/>
      <c r="L21" s="2"/>
      <c r="M21" s="2"/>
      <c r="N21" s="2"/>
      <c r="O21" s="2"/>
      <c r="P21" s="2"/>
      <c r="Q21" s="2"/>
      <c r="R21" s="2"/>
    </row>
    <row r="22" spans="4:18" ht="12.75">
      <c r="D22" s="3"/>
      <c r="E22" s="51" t="s">
        <v>87</v>
      </c>
      <c r="F22" s="56">
        <f>-2*B4/B9</f>
        <v>1.4</v>
      </c>
      <c r="G22" s="50" t="s">
        <v>88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5:24" ht="12.75">
      <c r="E23" s="51" t="s">
        <v>91</v>
      </c>
      <c r="F23" s="56">
        <f>+B2/(1-EXP(-B3*F12))</f>
        <v>1.0003355752008412</v>
      </c>
      <c r="G23" s="5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X23" s="2"/>
    </row>
    <row r="24" spans="4:24" ht="13.5" thickBot="1">
      <c r="D24" s="3"/>
      <c r="E24" s="53" t="s">
        <v>83</v>
      </c>
      <c r="F24" s="57">
        <f>+B2/(EXP(-B3*B5)-EXP(-B3*B6))</f>
        <v>2981.958322616929</v>
      </c>
      <c r="G24" s="5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X24" s="2"/>
    </row>
    <row r="25" spans="4:18" ht="12.75">
      <c r="D25" s="3"/>
      <c r="G25" s="4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4:18" ht="12.75">
      <c r="D26" s="3"/>
      <c r="G26" s="4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4:18" ht="12.75">
      <c r="D27" s="3"/>
      <c r="G27" s="4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4:18" ht="12.75">
      <c r="D28" s="3"/>
      <c r="G28" s="4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4:18" ht="12.75">
      <c r="D29" s="3"/>
      <c r="G29" s="47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4:18" ht="12.75">
      <c r="D30" s="3"/>
      <c r="G30" s="4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24:45" ht="13.5" thickBot="1">
      <c r="X31" s="5"/>
      <c r="Y31" s="5"/>
      <c r="Z31" s="5"/>
      <c r="AH31" s="73"/>
      <c r="AI31" s="73"/>
      <c r="AJ31" s="73"/>
      <c r="AK31" s="73"/>
      <c r="AL31" s="73"/>
      <c r="AM31" s="73"/>
      <c r="AO31" s="73"/>
      <c r="AP31" s="73"/>
      <c r="AQ31" s="73"/>
      <c r="AR31" s="73"/>
      <c r="AS31" s="73"/>
    </row>
    <row r="32" spans="1:59" s="11" customFormat="1" ht="51.75" thickBot="1">
      <c r="A32" s="25" t="s">
        <v>42</v>
      </c>
      <c r="B32" s="26" t="s">
        <v>31</v>
      </c>
      <c r="C32" s="24" t="s">
        <v>98</v>
      </c>
      <c r="D32" s="69" t="s">
        <v>30</v>
      </c>
      <c r="E32" s="70"/>
      <c r="F32" s="70"/>
      <c r="G32" s="71"/>
      <c r="H32" s="72" t="s">
        <v>39</v>
      </c>
      <c r="I32" s="70"/>
      <c r="J32" s="70"/>
      <c r="K32" s="71"/>
      <c r="L32" s="72" t="s">
        <v>40</v>
      </c>
      <c r="M32" s="70"/>
      <c r="N32" s="70"/>
      <c r="O32" s="71"/>
      <c r="P32" s="74" t="s">
        <v>37</v>
      </c>
      <c r="Q32" s="75"/>
      <c r="R32" s="28" t="s">
        <v>99</v>
      </c>
      <c r="S32" s="69" t="s">
        <v>41</v>
      </c>
      <c r="T32" s="70"/>
      <c r="U32" s="70"/>
      <c r="V32" s="71"/>
      <c r="W32" s="58"/>
      <c r="X32" s="74" t="s">
        <v>74</v>
      </c>
      <c r="Y32" s="75"/>
      <c r="Z32" s="76"/>
      <c r="AA32" s="28" t="s">
        <v>100</v>
      </c>
      <c r="AB32" s="10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</row>
    <row r="33" spans="1:59" s="12" customFormat="1" ht="19.5" customHeight="1" thickBot="1">
      <c r="A33" s="30" t="s">
        <v>21</v>
      </c>
      <c r="B33" s="31" t="s">
        <v>15</v>
      </c>
      <c r="C33" s="32" t="s">
        <v>43</v>
      </c>
      <c r="D33" s="30" t="s">
        <v>26</v>
      </c>
      <c r="E33" s="33" t="s">
        <v>27</v>
      </c>
      <c r="F33" s="33" t="s">
        <v>28</v>
      </c>
      <c r="G33" s="31" t="s">
        <v>29</v>
      </c>
      <c r="H33" s="34" t="s">
        <v>44</v>
      </c>
      <c r="I33" s="35" t="s">
        <v>45</v>
      </c>
      <c r="J33" s="35" t="s">
        <v>46</v>
      </c>
      <c r="K33" s="36" t="s">
        <v>97</v>
      </c>
      <c r="L33" s="34" t="s">
        <v>47</v>
      </c>
      <c r="M33" s="35" t="s">
        <v>48</v>
      </c>
      <c r="N33" s="35" t="s">
        <v>49</v>
      </c>
      <c r="O33" s="36" t="s">
        <v>96</v>
      </c>
      <c r="P33" s="30" t="s">
        <v>8</v>
      </c>
      <c r="Q33" s="33" t="s">
        <v>10</v>
      </c>
      <c r="R33" s="32" t="s">
        <v>43</v>
      </c>
      <c r="S33" s="34" t="s">
        <v>50</v>
      </c>
      <c r="T33" s="35" t="s">
        <v>51</v>
      </c>
      <c r="U33" s="35" t="s">
        <v>52</v>
      </c>
      <c r="V33" s="36" t="s">
        <v>51</v>
      </c>
      <c r="W33" s="37" t="s">
        <v>20</v>
      </c>
      <c r="X33" s="30" t="s">
        <v>32</v>
      </c>
      <c r="Y33" s="33" t="s">
        <v>33</v>
      </c>
      <c r="Z33" s="31" t="s">
        <v>34</v>
      </c>
      <c r="AA33" s="32" t="s">
        <v>43</v>
      </c>
      <c r="AB33" s="13"/>
      <c r="AG33" s="14"/>
      <c r="AH33" s="14"/>
      <c r="AI33" s="14"/>
      <c r="AJ33" s="14"/>
      <c r="AK33" s="14"/>
      <c r="AL33" s="14"/>
      <c r="AM33" s="14"/>
      <c r="AN33" s="14"/>
      <c r="AO33" s="14"/>
      <c r="AP33" s="15"/>
      <c r="AQ33" s="15"/>
      <c r="AR33" s="15"/>
      <c r="AS33" s="15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</row>
    <row r="34" spans="1:59" s="2" customFormat="1" ht="12.75">
      <c r="A34" s="16">
        <f>+F2</f>
        <v>3.4011973816621555</v>
      </c>
      <c r="B34" s="17">
        <f aca="true" t="shared" si="0" ref="B34:B65">EXP(A34)</f>
        <v>30.000000000000004</v>
      </c>
      <c r="C34" s="22">
        <f>IF(B34&lt;$F$10,(($F$8/B34)^($B$3/$B$8))*$B$2,0.0000001)</f>
        <v>1.0431789716972102</v>
      </c>
      <c r="D34" s="16">
        <f aca="true" t="shared" si="1" ref="D34:D65">+LN($F$7/$B34)/$B$4</f>
        <v>-0.9285181956632592</v>
      </c>
      <c r="E34" s="7">
        <f aca="true" t="shared" si="2" ref="E34:E65">+LN($F$8/$B34)/$B$4</f>
        <v>0.020864623822413053</v>
      </c>
      <c r="F34" s="7">
        <f aca="true" t="shared" si="3" ref="F34:F65">+LN($F$9/$B34)/$B$4</f>
        <v>3.0200532329081686</v>
      </c>
      <c r="G34" s="17">
        <f aca="true" t="shared" si="4" ref="G34:G65">+LN($F$10/$B34)/$B$4</f>
        <v>3.9694360523938403</v>
      </c>
      <c r="H34" s="16">
        <f aca="true" t="shared" si="5" ref="H34:H65">+NORMSDIST(D34)</f>
        <v>0.17656939426243412</v>
      </c>
      <c r="I34" s="7">
        <f aca="true" t="shared" si="6" ref="I34:I65">+NORMSDIST(E34)</f>
        <v>0.5083232181372781</v>
      </c>
      <c r="J34" s="7">
        <f aca="true" t="shared" si="7" ref="J34:J65">+NORMSDIST(F34)</f>
        <v>0.9987362794765833</v>
      </c>
      <c r="K34" s="17">
        <f aca="true" t="shared" si="8" ref="K34:K65">+NORMSDIST(G34)</f>
        <v>0.9999639624864417</v>
      </c>
      <c r="L34" s="16">
        <f aca="true" t="shared" si="9" ref="L34:L65">+NORMSDIST(D34+$F$13)</f>
        <v>0.863795293493749</v>
      </c>
      <c r="M34" s="7">
        <f aca="true" t="shared" si="10" ref="M34:M65">+NORMSDIST(E34+$F$13)</f>
        <v>0.9796667947780541</v>
      </c>
      <c r="N34" s="7">
        <f aca="true" t="shared" si="11" ref="N34:N65">+NORMSDIST(F34+$F$13)</f>
        <v>0.9999997741702769</v>
      </c>
      <c r="O34" s="17">
        <f aca="true" t="shared" si="12" ref="O34:O65">+NORMSDIST(G34+$F$13)</f>
        <v>0.9999999989819839</v>
      </c>
      <c r="P34" s="16">
        <f>+($F$8/B34)^($B$3/$B$8)*(O34-M34)*EXP(0.5*$F$13^2)</f>
        <v>0.16516841791582285</v>
      </c>
      <c r="Q34" s="7">
        <f>+I34</f>
        <v>0.5083232181372781</v>
      </c>
      <c r="R34" s="22">
        <f>MAX(P34+Q34,0.0000001)</f>
        <v>0.6734916360531009</v>
      </c>
      <c r="S34" s="16">
        <f aca="true" t="shared" si="13" ref="S34:S65">+NORMSDIST(D34+$F$22)</f>
        <v>0.6813516353601108</v>
      </c>
      <c r="T34" s="7">
        <f aca="true" t="shared" si="14" ref="T34:T65">+NORMSDIST(E34+$F$22)</f>
        <v>0.9223218927703873</v>
      </c>
      <c r="U34" s="7">
        <f aca="true" t="shared" si="15" ref="U34:U65">+NORMSDIST(F34+$F$22)</f>
        <v>0.9999950620490676</v>
      </c>
      <c r="V34" s="17">
        <f aca="true" t="shared" si="16" ref="V34:V65">+NORMSDIST(G34+$F$22)</f>
        <v>0.9999999604209769</v>
      </c>
      <c r="W34" s="20">
        <f aca="true" t="shared" si="17" ref="W34:W65">+B34/$F$11</f>
        <v>1.642501504060396</v>
      </c>
      <c r="X34" s="2">
        <f>$F$15*$B$2*((S34-T34)+2/$F$18*EXP(-$F$17*$F$12)*(U34-V34))*W34^(2/$B$9)</f>
        <v>0.7701964058076859</v>
      </c>
      <c r="Y34" s="2">
        <f>($F$21^(2+$F$18)*(M34-O34)-(1+$F$21^2)^($F$18/2+1)*(L34-N34))*W34^(-$B$3/$B$8)*$F$16*$B$2</f>
        <v>-0.35862614423529654</v>
      </c>
      <c r="Z34" s="2">
        <f>((1+$F$21^2)*H34-$F$21^2*I34)*$B$2</f>
        <v>0.05713801766749027</v>
      </c>
      <c r="AA34" s="22">
        <f aca="true" t="shared" si="18" ref="AA34:AA65">MAX(X34+Y34+Z34,0.0000001)</f>
        <v>0.4687082792398796</v>
      </c>
      <c r="AB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</row>
    <row r="35" spans="1:59" s="2" customFormat="1" ht="12.75">
      <c r="A35" s="16">
        <f aca="true" t="shared" si="19" ref="A35:A66">+A34+$F$5</f>
        <v>3.443618645075084</v>
      </c>
      <c r="B35" s="17">
        <f t="shared" si="0"/>
        <v>31.30001713766165</v>
      </c>
      <c r="C35" s="22">
        <f aca="true" t="shared" si="20" ref="C35:C98">IF(B35&lt;$F$10,(($F$8/B35)^($B$3/$B$8))*$B$2,0.0000001)</f>
        <v>0.92264615312545</v>
      </c>
      <c r="D35" s="16">
        <f t="shared" si="1"/>
        <v>-0.9891200005388715</v>
      </c>
      <c r="E35" s="7">
        <f t="shared" si="2"/>
        <v>-0.03973718105319878</v>
      </c>
      <c r="F35" s="7">
        <f t="shared" si="3"/>
        <v>2.9594514280325566</v>
      </c>
      <c r="G35" s="17">
        <f t="shared" si="4"/>
        <v>3.9088342475182283</v>
      </c>
      <c r="H35" s="16">
        <f t="shared" si="5"/>
        <v>0.1613022181236783</v>
      </c>
      <c r="I35" s="7">
        <f t="shared" si="6"/>
        <v>0.4841512675956017</v>
      </c>
      <c r="J35" s="7">
        <f t="shared" si="7"/>
        <v>0.998458994894424</v>
      </c>
      <c r="K35" s="17">
        <f t="shared" si="8"/>
        <v>0.9999536099627496</v>
      </c>
      <c r="L35" s="16">
        <f t="shared" si="9"/>
        <v>0.850115553890263</v>
      </c>
      <c r="M35" s="7">
        <f t="shared" si="10"/>
        <v>0.9765007258809202</v>
      </c>
      <c r="N35" s="7">
        <f t="shared" si="11"/>
        <v>0.9999996905101985</v>
      </c>
      <c r="O35" s="17">
        <f t="shared" si="12"/>
        <v>0.9999999985246945</v>
      </c>
      <c r="P35" s="16">
        <f aca="true" t="shared" si="21" ref="P35:P98">+($F$8/B35)^($B$3/$B$8)*(O35-M35)*EXP(0.5*$F$13^2)</f>
        <v>0.16883090871797035</v>
      </c>
      <c r="Q35" s="7">
        <f aca="true" t="shared" si="22" ref="Q35:Q98">+I35</f>
        <v>0.4841512675956017</v>
      </c>
      <c r="R35" s="22">
        <f aca="true" t="shared" si="23" ref="R35:R98">MAX(P35+Q35,0.0000001)</f>
        <v>0.652982176313572</v>
      </c>
      <c r="S35" s="16">
        <f t="shared" si="13"/>
        <v>0.6594196953536406</v>
      </c>
      <c r="T35" s="7">
        <f t="shared" si="14"/>
        <v>0.9131265562421644</v>
      </c>
      <c r="U35" s="7">
        <f t="shared" si="15"/>
        <v>0.9999934755113012</v>
      </c>
      <c r="V35" s="17">
        <f t="shared" si="16"/>
        <v>0.9999999447197906</v>
      </c>
      <c r="W35" s="20">
        <f t="shared" si="17"/>
        <v>1.713677507524181</v>
      </c>
      <c r="X35" s="2">
        <f aca="true" t="shared" si="24" ref="X35:X98">$F$15*$B$2*((S35-T35)+2/$F$18*EXP(-$F$17*$F$12)*(U35-V35))*W35^(2/$B$9)</f>
        <v>0.7449437582534221</v>
      </c>
      <c r="Y35" s="2">
        <f aca="true" t="shared" si="25" ref="Y35:Y98">($F$21^(2+$F$18)*(M35-O35)-(1+$F$21^2)^($F$18/2+1)*(L35-N35))*W35^(-$B$3/$B$8)*$F$16*$B$2</f>
        <v>-0.3425453656825931</v>
      </c>
      <c r="Z35" s="2">
        <f aca="true" t="shared" si="26" ref="Z35:Z98">((1+$F$21^2)*H35-$F$21^2*I35)*$B$2</f>
        <v>0.045076560313785846</v>
      </c>
      <c r="AA35" s="22">
        <f t="shared" si="18"/>
        <v>0.4474749528846148</v>
      </c>
      <c r="AB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</row>
    <row r="36" spans="1:59" s="2" customFormat="1" ht="12.75">
      <c r="A36" s="16">
        <f t="shared" si="19"/>
        <v>3.4860399084880123</v>
      </c>
      <c r="B36" s="17">
        <f t="shared" si="0"/>
        <v>32.65636909393043</v>
      </c>
      <c r="C36" s="22">
        <f t="shared" si="20"/>
        <v>0.816040149364015</v>
      </c>
      <c r="D36" s="16">
        <f t="shared" si="1"/>
        <v>-1.0497218054144832</v>
      </c>
      <c r="E36" s="7">
        <f t="shared" si="2"/>
        <v>-0.10033898592881071</v>
      </c>
      <c r="F36" s="7">
        <f t="shared" si="3"/>
        <v>2.8988496231569445</v>
      </c>
      <c r="G36" s="17">
        <f t="shared" si="4"/>
        <v>3.8482324426426167</v>
      </c>
      <c r="H36" s="16">
        <f t="shared" si="5"/>
        <v>0.14692304205695528</v>
      </c>
      <c r="I36" s="7">
        <f t="shared" si="6"/>
        <v>0.46003754562687926</v>
      </c>
      <c r="J36" s="7">
        <f t="shared" si="7"/>
        <v>0.9981272608210755</v>
      </c>
      <c r="K36" s="17">
        <f t="shared" si="8"/>
        <v>0.9999404916585638</v>
      </c>
      <c r="L36" s="16">
        <f t="shared" si="9"/>
        <v>0.8355488802167967</v>
      </c>
      <c r="M36" s="7">
        <f t="shared" si="10"/>
        <v>0.9729297850580391</v>
      </c>
      <c r="N36" s="7">
        <f t="shared" si="11"/>
        <v>0.999999577360161</v>
      </c>
      <c r="O36" s="17">
        <f t="shared" si="12"/>
        <v>0.9999999978696313</v>
      </c>
      <c r="P36" s="16">
        <f t="shared" si="21"/>
        <v>0.17201469877701042</v>
      </c>
      <c r="Q36" s="7">
        <f t="shared" si="22"/>
        <v>0.46003754562687926</v>
      </c>
      <c r="R36" s="22">
        <f t="shared" si="23"/>
        <v>0.6320522444038896</v>
      </c>
      <c r="S36" s="16">
        <f t="shared" si="13"/>
        <v>0.636934974752069</v>
      </c>
      <c r="T36" s="7">
        <f t="shared" si="14"/>
        <v>0.903141346144379</v>
      </c>
      <c r="U36" s="7">
        <f t="shared" si="15"/>
        <v>0.9999914095165002</v>
      </c>
      <c r="V36" s="17">
        <f t="shared" si="16"/>
        <v>0.9999999230642923</v>
      </c>
      <c r="W36" s="20">
        <f t="shared" si="17"/>
        <v>1.787937845131072</v>
      </c>
      <c r="X36" s="2">
        <f t="shared" si="24"/>
        <v>0.7180636032482254</v>
      </c>
      <c r="Y36" s="2">
        <f t="shared" si="25"/>
        <v>-0.3258257713589823</v>
      </c>
      <c r="Z36" s="2">
        <f t="shared" si="26"/>
        <v>0.03420182077178263</v>
      </c>
      <c r="AA36" s="22">
        <f t="shared" si="18"/>
        <v>0.42643965266102574</v>
      </c>
      <c r="AB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</row>
    <row r="37" spans="1:59" s="2" customFormat="1" ht="12.75">
      <c r="A37" s="16">
        <f t="shared" si="19"/>
        <v>3.5284611719009407</v>
      </c>
      <c r="B37" s="17">
        <f t="shared" si="0"/>
        <v>34.07149707646089</v>
      </c>
      <c r="C37" s="22">
        <f t="shared" si="20"/>
        <v>0.7217518038938812</v>
      </c>
      <c r="D37" s="16">
        <f t="shared" si="1"/>
        <v>-1.1103236102900955</v>
      </c>
      <c r="E37" s="7">
        <f t="shared" si="2"/>
        <v>-0.1609407908044229</v>
      </c>
      <c r="F37" s="7">
        <f t="shared" si="3"/>
        <v>2.8382478182813324</v>
      </c>
      <c r="G37" s="17">
        <f t="shared" si="4"/>
        <v>3.7876306377670046</v>
      </c>
      <c r="H37" s="16">
        <f t="shared" si="5"/>
        <v>0.13342984475582853</v>
      </c>
      <c r="I37" s="7">
        <f t="shared" si="6"/>
        <v>0.43607000771367166</v>
      </c>
      <c r="J37" s="7">
        <f t="shared" si="7"/>
        <v>0.9977318392431062</v>
      </c>
      <c r="K37" s="17">
        <f t="shared" si="8"/>
        <v>0.9999239295462017</v>
      </c>
      <c r="L37" s="16">
        <f t="shared" si="9"/>
        <v>0.8200946087562492</v>
      </c>
      <c r="M37" s="7">
        <f t="shared" si="10"/>
        <v>0.9689169586927433</v>
      </c>
      <c r="N37" s="7">
        <f t="shared" si="11"/>
        <v>0.9999994248853494</v>
      </c>
      <c r="O37" s="17">
        <f t="shared" si="12"/>
        <v>0.9999999969346947</v>
      </c>
      <c r="P37" s="16">
        <f t="shared" si="21"/>
        <v>0.17469227609422078</v>
      </c>
      <c r="Q37" s="7">
        <f t="shared" si="22"/>
        <v>0.43607000771367166</v>
      </c>
      <c r="R37" s="22">
        <f t="shared" si="23"/>
        <v>0.6107622838078924</v>
      </c>
      <c r="S37" s="16">
        <f t="shared" si="13"/>
        <v>0.6139680262591194</v>
      </c>
      <c r="T37" s="7">
        <f t="shared" si="14"/>
        <v>0.8923381491884668</v>
      </c>
      <c r="U37" s="7">
        <f t="shared" si="15"/>
        <v>0.9999887290226352</v>
      </c>
      <c r="V37" s="17">
        <f t="shared" si="16"/>
        <v>0.999999893305801</v>
      </c>
      <c r="W37" s="20">
        <f t="shared" si="17"/>
        <v>1.8654161731225465</v>
      </c>
      <c r="X37" s="2">
        <f t="shared" si="24"/>
        <v>0.6897953184306272</v>
      </c>
      <c r="Y37" s="2">
        <f t="shared" si="25"/>
        <v>-0.3086138127482455</v>
      </c>
      <c r="Z37" s="2">
        <f t="shared" si="26"/>
        <v>0.024479386091005</v>
      </c>
      <c r="AA37" s="22">
        <f t="shared" si="18"/>
        <v>0.4056608917733867</v>
      </c>
      <c r="AB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</row>
    <row r="38" spans="1:59" s="2" customFormat="1" ht="12.75">
      <c r="A38" s="16">
        <f t="shared" si="19"/>
        <v>3.570882435313869</v>
      </c>
      <c r="B38" s="17">
        <f t="shared" si="0"/>
        <v>35.547948079967156</v>
      </c>
      <c r="C38" s="22">
        <f t="shared" si="20"/>
        <v>0.6383578881873124</v>
      </c>
      <c r="D38" s="16">
        <f t="shared" si="1"/>
        <v>-1.1709254151657076</v>
      </c>
      <c r="E38" s="7">
        <f t="shared" si="2"/>
        <v>-0.22154259568003495</v>
      </c>
      <c r="F38" s="7">
        <f t="shared" si="3"/>
        <v>2.7776460134057204</v>
      </c>
      <c r="G38" s="17">
        <f t="shared" si="4"/>
        <v>3.7270288328913925</v>
      </c>
      <c r="H38" s="16">
        <f t="shared" si="5"/>
        <v>0.12081443630670874</v>
      </c>
      <c r="I38" s="7">
        <f t="shared" si="6"/>
        <v>0.41233502389212107</v>
      </c>
      <c r="J38" s="7">
        <f t="shared" si="7"/>
        <v>0.9972622301159908</v>
      </c>
      <c r="K38" s="17">
        <f t="shared" si="8"/>
        <v>0.999903096139728</v>
      </c>
      <c r="L38" s="16">
        <f t="shared" si="9"/>
        <v>0.8037587388210052</v>
      </c>
      <c r="M38" s="7">
        <f t="shared" si="10"/>
        <v>0.9644240923488877</v>
      </c>
      <c r="N38" s="7">
        <f t="shared" si="11"/>
        <v>0.999999220170916</v>
      </c>
      <c r="O38" s="17">
        <f t="shared" si="12"/>
        <v>0.9999999956051949</v>
      </c>
      <c r="P38" s="16">
        <f t="shared" si="21"/>
        <v>0.1768408229927852</v>
      </c>
      <c r="Q38" s="7">
        <f t="shared" si="22"/>
        <v>0.41233502389212107</v>
      </c>
      <c r="R38" s="22">
        <f t="shared" si="23"/>
        <v>0.5891758468849062</v>
      </c>
      <c r="S38" s="16">
        <f t="shared" si="13"/>
        <v>0.5905944852625036</v>
      </c>
      <c r="T38" s="7">
        <f t="shared" si="14"/>
        <v>0.8806927894893943</v>
      </c>
      <c r="U38" s="7">
        <f t="shared" si="15"/>
        <v>0.9999852639912767</v>
      </c>
      <c r="V38" s="17">
        <f t="shared" si="16"/>
        <v>0.9999998525620845</v>
      </c>
      <c r="W38" s="20">
        <f t="shared" si="17"/>
        <v>1.9462519395868971</v>
      </c>
      <c r="X38" s="2">
        <f t="shared" si="24"/>
        <v>0.6603830416698673</v>
      </c>
      <c r="Y38" s="2">
        <f t="shared" si="25"/>
        <v>-0.2910554405707562</v>
      </c>
      <c r="Z38" s="2">
        <f t="shared" si="26"/>
        <v>0.015867024775960303</v>
      </c>
      <c r="AA38" s="22">
        <f t="shared" si="18"/>
        <v>0.38519462587507136</v>
      </c>
      <c r="AB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</row>
    <row r="39" spans="1:59" s="2" customFormat="1" ht="12.75">
      <c r="A39" s="16">
        <f t="shared" si="19"/>
        <v>3.6133036987267975</v>
      </c>
      <c r="B39" s="17">
        <f t="shared" si="0"/>
        <v>37.08837947038928</v>
      </c>
      <c r="C39" s="22">
        <f t="shared" si="20"/>
        <v>0.5645996188890443</v>
      </c>
      <c r="D39" s="16">
        <f t="shared" si="1"/>
        <v>-1.2315272200413192</v>
      </c>
      <c r="E39" s="7">
        <f t="shared" si="2"/>
        <v>-0.2821444005556467</v>
      </c>
      <c r="F39" s="7">
        <f t="shared" si="3"/>
        <v>2.7170442085301083</v>
      </c>
      <c r="G39" s="17">
        <f t="shared" si="4"/>
        <v>3.6664270280157805</v>
      </c>
      <c r="H39" s="16">
        <f t="shared" si="5"/>
        <v>0.1090629357546049</v>
      </c>
      <c r="I39" s="7">
        <f t="shared" si="6"/>
        <v>0.38891645656367513</v>
      </c>
      <c r="J39" s="7">
        <f t="shared" si="7"/>
        <v>0.9967065580933184</v>
      </c>
      <c r="K39" s="17">
        <f t="shared" si="8"/>
        <v>0.9998769858709131</v>
      </c>
      <c r="L39" s="16">
        <f t="shared" si="9"/>
        <v>0.7865542578556357</v>
      </c>
      <c r="M39" s="7">
        <f t="shared" si="10"/>
        <v>0.9594121964437374</v>
      </c>
      <c r="N39" s="7">
        <f t="shared" si="11"/>
        <v>0.9999989463253182</v>
      </c>
      <c r="O39" s="17">
        <f t="shared" si="12"/>
        <v>0.9999999937215401</v>
      </c>
      <c r="P39" s="16">
        <f t="shared" si="21"/>
        <v>0.17844255205946213</v>
      </c>
      <c r="Q39" s="7">
        <f t="shared" si="22"/>
        <v>0.38891645656367513</v>
      </c>
      <c r="R39" s="22">
        <f t="shared" si="23"/>
        <v>0.5673590086231373</v>
      </c>
      <c r="S39" s="16">
        <f t="shared" si="13"/>
        <v>0.5668943250960804</v>
      </c>
      <c r="T39" s="7">
        <f t="shared" si="14"/>
        <v>0.8681856190998534</v>
      </c>
      <c r="U39" s="7">
        <f t="shared" si="15"/>
        <v>0.9999808012033119</v>
      </c>
      <c r="V39" s="17">
        <f t="shared" si="16"/>
        <v>0.9999997969822342</v>
      </c>
      <c r="W39" s="20">
        <f t="shared" si="17"/>
        <v>2.03059063544257</v>
      </c>
      <c r="X39" s="2">
        <f t="shared" si="24"/>
        <v>0.6300722321634861</v>
      </c>
      <c r="Y39" s="2">
        <f t="shared" si="25"/>
        <v>-0.27329408660465265</v>
      </c>
      <c r="Z39" s="2">
        <f t="shared" si="26"/>
        <v>0.008315668263339626</v>
      </c>
      <c r="AA39" s="22">
        <f t="shared" si="18"/>
        <v>0.36509381382217304</v>
      </c>
      <c r="AB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</row>
    <row r="40" spans="1:59" s="2" customFormat="1" ht="12.75">
      <c r="A40" s="16">
        <f t="shared" si="19"/>
        <v>3.655724962139726</v>
      </c>
      <c r="B40" s="17">
        <f t="shared" si="0"/>
        <v>38.69556376770943</v>
      </c>
      <c r="C40" s="22">
        <f t="shared" si="20"/>
        <v>0.4993636572030841</v>
      </c>
      <c r="D40" s="16">
        <f t="shared" si="1"/>
        <v>-1.2921290249169315</v>
      </c>
      <c r="E40" s="7">
        <f t="shared" si="2"/>
        <v>-0.34274620543125883</v>
      </c>
      <c r="F40" s="7">
        <f t="shared" si="3"/>
        <v>2.6564424036544967</v>
      </c>
      <c r="G40" s="17">
        <f t="shared" si="4"/>
        <v>3.6058252231401684</v>
      </c>
      <c r="H40" s="16">
        <f t="shared" si="5"/>
        <v>0.09815629817657134</v>
      </c>
      <c r="I40" s="7">
        <f t="shared" si="6"/>
        <v>0.36589476209647254</v>
      </c>
      <c r="J40" s="7">
        <f t="shared" si="7"/>
        <v>0.9960514600093907</v>
      </c>
      <c r="K40" s="17">
        <f t="shared" si="8"/>
        <v>0.9998443820231242</v>
      </c>
      <c r="L40" s="16">
        <f t="shared" si="9"/>
        <v>0.7685013799300803</v>
      </c>
      <c r="M40" s="7">
        <f t="shared" si="10"/>
        <v>0.9538418013734324</v>
      </c>
      <c r="N40" s="7">
        <f t="shared" si="11"/>
        <v>0.9999985813445408</v>
      </c>
      <c r="O40" s="17">
        <f t="shared" si="12"/>
        <v>0.9999999910625211</v>
      </c>
      <c r="P40" s="16">
        <f t="shared" si="21"/>
        <v>0.17948495983019508</v>
      </c>
      <c r="Q40" s="7">
        <f t="shared" si="22"/>
        <v>0.36589476209647254</v>
      </c>
      <c r="R40" s="22">
        <f t="shared" si="23"/>
        <v>0.5453797219266676</v>
      </c>
      <c r="S40" s="16">
        <f t="shared" si="13"/>
        <v>0.5429510325410709</v>
      </c>
      <c r="T40" s="7">
        <f t="shared" si="14"/>
        <v>0.8548020856964352</v>
      </c>
      <c r="U40" s="7">
        <f t="shared" si="15"/>
        <v>0.9999750744029804</v>
      </c>
      <c r="V40" s="17">
        <f t="shared" si="16"/>
        <v>0.9999997214415184</v>
      </c>
      <c r="W40" s="20">
        <f t="shared" si="17"/>
        <v>2.11858405629759</v>
      </c>
      <c r="X40" s="2">
        <f t="shared" si="24"/>
        <v>0.5991063551293828</v>
      </c>
      <c r="Y40" s="2">
        <f t="shared" si="25"/>
        <v>-0.25546877227532816</v>
      </c>
      <c r="Z40" s="2">
        <f t="shared" si="26"/>
        <v>0.0017704511654069166</v>
      </c>
      <c r="AA40" s="22">
        <f t="shared" si="18"/>
        <v>0.3454080340194616</v>
      </c>
      <c r="AB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</row>
    <row r="41" spans="1:59" s="2" customFormat="1" ht="12.75">
      <c r="A41" s="16">
        <f t="shared" si="19"/>
        <v>3.6981462255526543</v>
      </c>
      <c r="B41" s="17">
        <f t="shared" si="0"/>
        <v>40.37239363602614</v>
      </c>
      <c r="C41" s="22">
        <f t="shared" si="20"/>
        <v>0.44166530368176665</v>
      </c>
      <c r="D41" s="16">
        <f t="shared" si="1"/>
        <v>-1.3527308297925433</v>
      </c>
      <c r="E41" s="7">
        <f t="shared" si="2"/>
        <v>-0.40334801030687073</v>
      </c>
      <c r="F41" s="7">
        <f t="shared" si="3"/>
        <v>2.5958405987788846</v>
      </c>
      <c r="G41" s="17">
        <f t="shared" si="4"/>
        <v>3.5452234182645563</v>
      </c>
      <c r="H41" s="16">
        <f t="shared" si="5"/>
        <v>0.08807087866089569</v>
      </c>
      <c r="I41" s="7">
        <f t="shared" si="6"/>
        <v>0.3433461572979515</v>
      </c>
      <c r="J41" s="7">
        <f t="shared" si="7"/>
        <v>0.9952819754990272</v>
      </c>
      <c r="K41" s="17">
        <f t="shared" si="8"/>
        <v>0.999803818768756</v>
      </c>
      <c r="L41" s="16">
        <f t="shared" si="9"/>
        <v>0.749627688358713</v>
      </c>
      <c r="M41" s="7">
        <f t="shared" si="10"/>
        <v>0.9476733610214638</v>
      </c>
      <c r="N41" s="7">
        <f t="shared" si="11"/>
        <v>0.9999980966801284</v>
      </c>
      <c r="O41" s="17">
        <f t="shared" si="12"/>
        <v>0.9999999873227196</v>
      </c>
      <c r="P41" s="16">
        <f t="shared" si="21"/>
        <v>0.17996099302692775</v>
      </c>
      <c r="Q41" s="7">
        <f t="shared" si="22"/>
        <v>0.3433461572979515</v>
      </c>
      <c r="R41" s="22">
        <f t="shared" si="23"/>
        <v>0.5233071503248792</v>
      </c>
      <c r="S41" s="16">
        <f t="shared" si="13"/>
        <v>0.5188507167109315</v>
      </c>
      <c r="T41" s="7">
        <f t="shared" si="14"/>
        <v>0.8405332649271707</v>
      </c>
      <c r="U41" s="7">
        <f t="shared" si="15"/>
        <v>0.9999677524909799</v>
      </c>
      <c r="V41" s="17">
        <f t="shared" si="16"/>
        <v>0.9999996191471326</v>
      </c>
      <c r="W41" s="20">
        <f t="shared" si="17"/>
        <v>2.210390575656376</v>
      </c>
      <c r="X41" s="2">
        <f t="shared" si="24"/>
        <v>0.5677237505829177</v>
      </c>
      <c r="Y41" s="2">
        <f t="shared" si="25"/>
        <v>-0.23771237737343712</v>
      </c>
      <c r="Z41" s="2">
        <f t="shared" si="26"/>
        <v>-0.003828221648444402</v>
      </c>
      <c r="AA41" s="22">
        <f t="shared" si="18"/>
        <v>0.32618315156103617</v>
      </c>
      <c r="AB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</row>
    <row r="42" spans="1:59" s="2" customFormat="1" ht="12.75">
      <c r="A42" s="16">
        <f t="shared" si="19"/>
        <v>3.7405674889655827</v>
      </c>
      <c r="B42" s="17">
        <f t="shared" si="0"/>
        <v>42.12188708986801</v>
      </c>
      <c r="C42" s="22">
        <f t="shared" si="20"/>
        <v>0.3906336347520293</v>
      </c>
      <c r="D42" s="16">
        <f t="shared" si="1"/>
        <v>-1.4133326346681554</v>
      </c>
      <c r="E42" s="7">
        <f t="shared" si="2"/>
        <v>-0.46394981518248274</v>
      </c>
      <c r="F42" s="7">
        <f t="shared" si="3"/>
        <v>2.5352387939032726</v>
      </c>
      <c r="G42" s="17">
        <f t="shared" si="4"/>
        <v>3.4846216133889443</v>
      </c>
      <c r="H42" s="16">
        <f t="shared" si="5"/>
        <v>0.0787790206698189</v>
      </c>
      <c r="I42" s="7">
        <f t="shared" si="6"/>
        <v>0.32134186410753973</v>
      </c>
      <c r="J42" s="7">
        <f t="shared" si="7"/>
        <v>0.9943814434994502</v>
      </c>
      <c r="K42" s="17">
        <f t="shared" si="8"/>
        <v>0.9997535378614424</v>
      </c>
      <c r="L42" s="16">
        <f t="shared" si="9"/>
        <v>0.7299681748258896</v>
      </c>
      <c r="M42" s="7">
        <f t="shared" si="10"/>
        <v>0.9408677023362381</v>
      </c>
      <c r="N42" s="7">
        <f t="shared" si="11"/>
        <v>0.9999974554422525</v>
      </c>
      <c r="O42" s="17">
        <f t="shared" si="12"/>
        <v>0.9999999820820988</v>
      </c>
      <c r="P42" s="16">
        <f t="shared" si="21"/>
        <v>0.17986912421657753</v>
      </c>
      <c r="Q42" s="7">
        <f t="shared" si="22"/>
        <v>0.32134186410753973</v>
      </c>
      <c r="R42" s="22">
        <f t="shared" si="23"/>
        <v>0.5012109883241173</v>
      </c>
      <c r="S42" s="16">
        <f t="shared" si="13"/>
        <v>0.49468117692496993</v>
      </c>
      <c r="T42" s="7">
        <f t="shared" si="14"/>
        <v>0.8253763448110571</v>
      </c>
      <c r="U42" s="7">
        <f t="shared" si="15"/>
        <v>0.9999584254558312</v>
      </c>
      <c r="V42" s="17">
        <f t="shared" si="16"/>
        <v>0.9999994811311208</v>
      </c>
      <c r="W42" s="20">
        <f t="shared" si="17"/>
        <v>2.306175429965679</v>
      </c>
      <c r="X42" s="2">
        <f t="shared" si="24"/>
        <v>0.5361547218378572</v>
      </c>
      <c r="Y42" s="2">
        <f t="shared" si="25"/>
        <v>-0.2201500969797724</v>
      </c>
      <c r="Z42" s="2">
        <f t="shared" si="26"/>
        <v>-0.008543602967760605</v>
      </c>
      <c r="AA42" s="22">
        <f t="shared" si="18"/>
        <v>0.3074610218903242</v>
      </c>
      <c r="AB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</row>
    <row r="43" spans="1:59" s="2" customFormat="1" ht="12.75">
      <c r="A43" s="16">
        <f t="shared" si="19"/>
        <v>3.782988752378511</v>
      </c>
      <c r="B43" s="17">
        <f t="shared" si="0"/>
        <v>43.94719292611725</v>
      </c>
      <c r="C43" s="22">
        <f t="shared" si="20"/>
        <v>0.34549835662330164</v>
      </c>
      <c r="D43" s="16">
        <f t="shared" si="1"/>
        <v>-1.4739344395437675</v>
      </c>
      <c r="E43" s="7">
        <f t="shared" si="2"/>
        <v>-0.5245516200580946</v>
      </c>
      <c r="F43" s="7">
        <f t="shared" si="3"/>
        <v>2.4746369890276605</v>
      </c>
      <c r="G43" s="17">
        <f t="shared" si="4"/>
        <v>3.424019808513332</v>
      </c>
      <c r="H43" s="16">
        <f t="shared" si="5"/>
        <v>0.07024965664535054</v>
      </c>
      <c r="I43" s="7">
        <f t="shared" si="6"/>
        <v>0.29994744407672624</v>
      </c>
      <c r="J43" s="7">
        <f t="shared" si="7"/>
        <v>0.9933314077289854</v>
      </c>
      <c r="K43" s="17">
        <f t="shared" si="8"/>
        <v>0.9996914395542026</v>
      </c>
      <c r="L43" s="16">
        <f t="shared" si="9"/>
        <v>0.7095651693199085</v>
      </c>
      <c r="M43" s="7">
        <f t="shared" si="10"/>
        <v>0.9333865173414408</v>
      </c>
      <c r="N43" s="7">
        <f t="shared" si="11"/>
        <v>0.9999966101554681</v>
      </c>
      <c r="O43" s="17">
        <f t="shared" si="12"/>
        <v>0.9999999747652528</v>
      </c>
      <c r="P43" s="16">
        <f t="shared" si="21"/>
        <v>0.17921333590274569</v>
      </c>
      <c r="Q43" s="7">
        <f t="shared" si="22"/>
        <v>0.29994744407672624</v>
      </c>
      <c r="R43" s="22">
        <f t="shared" si="23"/>
        <v>0.47916077997947193</v>
      </c>
      <c r="S43" s="16">
        <f t="shared" si="13"/>
        <v>0.4705312067744216</v>
      </c>
      <c r="T43" s="7">
        <f t="shared" si="14"/>
        <v>0.8093350497848402</v>
      </c>
      <c r="U43" s="7">
        <f t="shared" si="15"/>
        <v>0.9999465877011647</v>
      </c>
      <c r="V43" s="17">
        <f t="shared" si="16"/>
        <v>0.9999992956011368</v>
      </c>
      <c r="W43" s="20">
        <f t="shared" si="17"/>
        <v>2.406111016012666</v>
      </c>
      <c r="X43" s="2">
        <f t="shared" si="24"/>
        <v>0.5046185097239865</v>
      </c>
      <c r="Y43" s="2">
        <f t="shared" si="25"/>
        <v>-0.20289810887987902</v>
      </c>
      <c r="Z43" s="2">
        <f t="shared" si="26"/>
        <v>-0.012441546829944708</v>
      </c>
      <c r="AA43" s="22">
        <f t="shared" si="18"/>
        <v>0.28927885401416276</v>
      </c>
      <c r="AB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</row>
    <row r="44" spans="1:59" s="2" customFormat="1" ht="12.75">
      <c r="A44" s="16">
        <f t="shared" si="19"/>
        <v>3.8254100157914395</v>
      </c>
      <c r="B44" s="17">
        <f t="shared" si="0"/>
        <v>45.85159639131976</v>
      </c>
      <c r="C44" s="22">
        <f t="shared" si="20"/>
        <v>0.30557817814427707</v>
      </c>
      <c r="D44" s="16">
        <f t="shared" si="1"/>
        <v>-1.534536244419379</v>
      </c>
      <c r="E44" s="7">
        <f t="shared" si="2"/>
        <v>-0.5851534249337067</v>
      </c>
      <c r="F44" s="7">
        <f t="shared" si="3"/>
        <v>2.4140351841520484</v>
      </c>
      <c r="G44" s="17">
        <f t="shared" si="4"/>
        <v>3.3634180036377206</v>
      </c>
      <c r="H44" s="16">
        <f t="shared" si="5"/>
        <v>0.06244890936965952</v>
      </c>
      <c r="I44" s="7">
        <f t="shared" si="6"/>
        <v>0.27922223214445996</v>
      </c>
      <c r="J44" s="7">
        <f t="shared" si="7"/>
        <v>0.9921115345628646</v>
      </c>
      <c r="K44" s="17">
        <f t="shared" si="8"/>
        <v>0.9996150273517619</v>
      </c>
      <c r="L44" s="16">
        <f t="shared" si="9"/>
        <v>0.6884681573294082</v>
      </c>
      <c r="M44" s="7">
        <f t="shared" si="10"/>
        <v>0.9251928925746702</v>
      </c>
      <c r="N44" s="7">
        <f t="shared" si="11"/>
        <v>0.9999954999692059</v>
      </c>
      <c r="O44" s="17">
        <f t="shared" si="12"/>
        <v>0.9999999645870258</v>
      </c>
      <c r="P44" s="16">
        <f t="shared" si="21"/>
        <v>0.178003014210538</v>
      </c>
      <c r="Q44" s="7">
        <f t="shared" si="22"/>
        <v>0.27922223214445996</v>
      </c>
      <c r="R44" s="22">
        <f t="shared" si="23"/>
        <v>0.45722524635499795</v>
      </c>
      <c r="S44" s="16">
        <f t="shared" si="13"/>
        <v>0.446489243898474</v>
      </c>
      <c r="T44" s="7">
        <f t="shared" si="14"/>
        <v>0.7924199925359535</v>
      </c>
      <c r="U44" s="7">
        <f t="shared" si="15"/>
        <v>0.9999316183961647</v>
      </c>
      <c r="V44" s="17">
        <f t="shared" si="16"/>
        <v>0.9999990471129838</v>
      </c>
      <c r="W44" s="20">
        <f t="shared" si="17"/>
        <v>2.5103772012104306</v>
      </c>
      <c r="X44" s="2">
        <f t="shared" si="24"/>
        <v>0.47332165838001905</v>
      </c>
      <c r="Y44" s="2">
        <f t="shared" si="25"/>
        <v>-0.1860624676415963</v>
      </c>
      <c r="Z44" s="2">
        <f t="shared" si="26"/>
        <v>-0.01558948682926864</v>
      </c>
      <c r="AA44" s="22">
        <f t="shared" si="18"/>
        <v>0.2716697039091541</v>
      </c>
      <c r="AB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</row>
    <row r="45" spans="1:59" s="2" customFormat="1" ht="12.75">
      <c r="A45" s="16">
        <f t="shared" si="19"/>
        <v>3.867831279204368</v>
      </c>
      <c r="B45" s="17">
        <f t="shared" si="0"/>
        <v>47.83852509458178</v>
      </c>
      <c r="C45" s="22">
        <f t="shared" si="20"/>
        <v>0.2702705271035081</v>
      </c>
      <c r="D45" s="16">
        <f t="shared" si="1"/>
        <v>-1.5951380492949911</v>
      </c>
      <c r="E45" s="7">
        <f t="shared" si="2"/>
        <v>-0.6457552298093189</v>
      </c>
      <c r="F45" s="7">
        <f t="shared" si="3"/>
        <v>2.3534333792764364</v>
      </c>
      <c r="G45" s="17">
        <f t="shared" si="4"/>
        <v>3.3028161987621085</v>
      </c>
      <c r="H45" s="16">
        <f t="shared" si="5"/>
        <v>0.05534068347538956</v>
      </c>
      <c r="I45" s="7">
        <f t="shared" si="6"/>
        <v>0.25921887694475854</v>
      </c>
      <c r="J45" s="7">
        <f t="shared" si="7"/>
        <v>0.9906995470130979</v>
      </c>
      <c r="K45" s="17">
        <f t="shared" si="8"/>
        <v>0.9995213462625151</v>
      </c>
      <c r="L45" s="16">
        <f t="shared" si="9"/>
        <v>0.6667334830838596</v>
      </c>
      <c r="M45" s="7">
        <f t="shared" si="10"/>
        <v>0.9162518695728633</v>
      </c>
      <c r="N45" s="7">
        <f t="shared" si="11"/>
        <v>0.9999940472072585</v>
      </c>
      <c r="O45" s="17">
        <f t="shared" si="12"/>
        <v>0.9999999504802629</v>
      </c>
      <c r="P45" s="16">
        <f t="shared" si="21"/>
        <v>0.17625275541959717</v>
      </c>
      <c r="Q45" s="7">
        <f t="shared" si="22"/>
        <v>0.25921887694475854</v>
      </c>
      <c r="R45" s="22">
        <f t="shared" si="23"/>
        <v>0.4354716323643557</v>
      </c>
      <c r="S45" s="16">
        <f t="shared" si="13"/>
        <v>0.42264245665414535</v>
      </c>
      <c r="T45" s="7">
        <f t="shared" si="14"/>
        <v>0.7746489426481807</v>
      </c>
      <c r="U45" s="7">
        <f t="shared" si="15"/>
        <v>0.9999127584483989</v>
      </c>
      <c r="V45" s="17">
        <f t="shared" si="16"/>
        <v>0.9999987155208641</v>
      </c>
      <c r="W45" s="20">
        <f t="shared" si="17"/>
        <v>2.6191616473293857</v>
      </c>
      <c r="X45" s="2">
        <f t="shared" si="24"/>
        <v>0.4424558963567872</v>
      </c>
      <c r="Y45" s="2">
        <f t="shared" si="25"/>
        <v>-0.1697382353046709</v>
      </c>
      <c r="Z45" s="2">
        <f t="shared" si="26"/>
        <v>-0.01805546617358328</v>
      </c>
      <c r="AA45" s="22">
        <f t="shared" si="18"/>
        <v>0.2546621948785331</v>
      </c>
      <c r="AB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</row>
    <row r="46" spans="1:59" s="2" customFormat="1" ht="12.75">
      <c r="A46" s="16">
        <f t="shared" si="19"/>
        <v>3.9102525426172963</v>
      </c>
      <c r="B46" s="17">
        <f t="shared" si="0"/>
        <v>49.91155517669556</v>
      </c>
      <c r="C46" s="22">
        <f t="shared" si="20"/>
        <v>0.23904245474727498</v>
      </c>
      <c r="D46" s="16">
        <f t="shared" si="1"/>
        <v>-1.6557398541706034</v>
      </c>
      <c r="E46" s="7">
        <f t="shared" si="2"/>
        <v>-0.706357034684931</v>
      </c>
      <c r="F46" s="7">
        <f t="shared" si="3"/>
        <v>2.2928315744008243</v>
      </c>
      <c r="G46" s="17">
        <f t="shared" si="4"/>
        <v>3.2422143938864965</v>
      </c>
      <c r="H46" s="16">
        <f t="shared" si="5"/>
        <v>0.04888723757438518</v>
      </c>
      <c r="I46" s="7">
        <f t="shared" si="6"/>
        <v>0.23998299247232502</v>
      </c>
      <c r="J46" s="7">
        <f t="shared" si="7"/>
        <v>0.9890711787515091</v>
      </c>
      <c r="K46" s="17">
        <f t="shared" si="8"/>
        <v>0.9994069142959201</v>
      </c>
      <c r="L46" s="16">
        <f t="shared" si="9"/>
        <v>0.6444239400593893</v>
      </c>
      <c r="M46" s="7">
        <f t="shared" si="10"/>
        <v>0.9065310286787587</v>
      </c>
      <c r="N46" s="7">
        <f t="shared" si="11"/>
        <v>0.9999921531204584</v>
      </c>
      <c r="O46" s="17">
        <f t="shared" si="12"/>
        <v>0.9999999310002328</v>
      </c>
      <c r="P46" s="16">
        <f t="shared" si="21"/>
        <v>0.173982090577276</v>
      </c>
      <c r="Q46" s="7">
        <f t="shared" si="22"/>
        <v>0.23998299247232502</v>
      </c>
      <c r="R46" s="22">
        <f t="shared" si="23"/>
        <v>0.413965083049601</v>
      </c>
      <c r="S46" s="16">
        <f t="shared" si="13"/>
        <v>0.39907591377666085</v>
      </c>
      <c r="T46" s="7">
        <f t="shared" si="14"/>
        <v>0.7560470023117917</v>
      </c>
      <c r="U46" s="7">
        <f t="shared" si="15"/>
        <v>0.9998890836742395</v>
      </c>
      <c r="V46" s="17">
        <f t="shared" si="16"/>
        <v>0.9999982746517938</v>
      </c>
      <c r="W46" s="20">
        <f t="shared" si="17"/>
        <v>2.7326601482571964</v>
      </c>
      <c r="X46" s="2">
        <f t="shared" si="24"/>
        <v>0.41219636807189347</v>
      </c>
      <c r="Y46" s="2">
        <f t="shared" si="25"/>
        <v>-0.1540088524864726</v>
      </c>
      <c r="Z46" s="2">
        <f t="shared" si="26"/>
        <v>-0.019907234188873163</v>
      </c>
      <c r="AA46" s="22">
        <f t="shared" si="18"/>
        <v>0.2382802813965477</v>
      </c>
      <c r="AB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</row>
    <row r="47" spans="1:59" s="2" customFormat="1" ht="12.75">
      <c r="A47" s="16">
        <f t="shared" si="19"/>
        <v>3.9526738060302247</v>
      </c>
      <c r="B47" s="17">
        <f t="shared" si="0"/>
        <v>52.07441774659719</v>
      </c>
      <c r="C47" s="22">
        <f t="shared" si="20"/>
        <v>0.21142259122364135</v>
      </c>
      <c r="D47" s="16">
        <f t="shared" si="1"/>
        <v>-1.7163416590462155</v>
      </c>
      <c r="E47" s="7">
        <f t="shared" si="2"/>
        <v>-0.7669588395605427</v>
      </c>
      <c r="F47" s="7">
        <f t="shared" si="3"/>
        <v>2.2322297695252122</v>
      </c>
      <c r="G47" s="17">
        <f t="shared" si="4"/>
        <v>3.1816125890108844</v>
      </c>
      <c r="H47" s="16">
        <f t="shared" si="5"/>
        <v>0.04304972869039325</v>
      </c>
      <c r="I47" s="7">
        <f t="shared" si="6"/>
        <v>0.22155292345528999</v>
      </c>
      <c r="J47" s="7">
        <f t="shared" si="7"/>
        <v>0.9872001522762378</v>
      </c>
      <c r="K47" s="17">
        <f t="shared" si="8"/>
        <v>0.9992676470573267</v>
      </c>
      <c r="L47" s="16">
        <f t="shared" si="9"/>
        <v>0.621608252452892</v>
      </c>
      <c r="M47" s="7">
        <f t="shared" si="10"/>
        <v>0.8960010871753656</v>
      </c>
      <c r="N47" s="7">
        <f t="shared" si="11"/>
        <v>0.999989692684356</v>
      </c>
      <c r="O47" s="17">
        <f t="shared" si="12"/>
        <v>0.9999999041987456</v>
      </c>
      <c r="P47" s="16">
        <f t="shared" si="21"/>
        <v>0.17121513522519077</v>
      </c>
      <c r="Q47" s="7">
        <f t="shared" si="22"/>
        <v>0.22155292345528999</v>
      </c>
      <c r="R47" s="22">
        <f t="shared" si="23"/>
        <v>0.39276805868048076</v>
      </c>
      <c r="S47" s="16">
        <f t="shared" si="13"/>
        <v>0.3758716622716616</v>
      </c>
      <c r="T47" s="7">
        <f t="shared" si="14"/>
        <v>0.7366466808942904</v>
      </c>
      <c r="U47" s="7">
        <f t="shared" si="15"/>
        <v>0.9998594737239364</v>
      </c>
      <c r="V47" s="17">
        <f t="shared" si="16"/>
        <v>0.9999976906395356</v>
      </c>
      <c r="W47" s="20">
        <f t="shared" si="17"/>
        <v>2.8510769823951754</v>
      </c>
      <c r="X47" s="2">
        <f t="shared" si="24"/>
        <v>0.3827004538961842</v>
      </c>
      <c r="Y47" s="2">
        <f t="shared" si="25"/>
        <v>-0.13894574782140678</v>
      </c>
      <c r="Z47" s="2">
        <f t="shared" si="26"/>
        <v>-0.02121142142496958</v>
      </c>
      <c r="AA47" s="22">
        <f t="shared" si="18"/>
        <v>0.22254328464980783</v>
      </c>
      <c r="AB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</row>
    <row r="48" spans="1:59" s="2" customFormat="1" ht="12.75">
      <c r="A48" s="16">
        <f t="shared" si="19"/>
        <v>3.995095069443153</v>
      </c>
      <c r="B48" s="17">
        <f t="shared" si="0"/>
        <v>54.33100559674147</v>
      </c>
      <c r="C48" s="22">
        <f t="shared" si="20"/>
        <v>0.18699403052473235</v>
      </c>
      <c r="D48" s="16">
        <f t="shared" si="1"/>
        <v>-1.7769434639218276</v>
      </c>
      <c r="E48" s="7">
        <f t="shared" si="2"/>
        <v>-0.8275606444361548</v>
      </c>
      <c r="F48" s="7">
        <f t="shared" si="3"/>
        <v>2.1716279646496</v>
      </c>
      <c r="G48" s="17">
        <f t="shared" si="4"/>
        <v>3.1210107841352723</v>
      </c>
      <c r="H48" s="16">
        <f t="shared" si="5"/>
        <v>0.03778872199619254</v>
      </c>
      <c r="I48" s="7">
        <f t="shared" si="6"/>
        <v>0.20395962431651282</v>
      </c>
      <c r="J48" s="7">
        <f t="shared" si="7"/>
        <v>0.9850581853957842</v>
      </c>
      <c r="K48" s="17">
        <f t="shared" si="8"/>
        <v>0.999098775426857</v>
      </c>
      <c r="L48" s="16">
        <f t="shared" si="9"/>
        <v>0.5983604537776102</v>
      </c>
      <c r="M48" s="7">
        <f t="shared" si="10"/>
        <v>0.8846365016110961</v>
      </c>
      <c r="N48" s="7">
        <f t="shared" si="11"/>
        <v>0.9999865082590156</v>
      </c>
      <c r="O48" s="17">
        <f t="shared" si="12"/>
        <v>0.9999998674590825</v>
      </c>
      <c r="P48" s="16">
        <f t="shared" si="21"/>
        <v>0.16798017284744945</v>
      </c>
      <c r="Q48" s="7">
        <f t="shared" si="22"/>
        <v>0.20395962431651282</v>
      </c>
      <c r="R48" s="22">
        <f t="shared" si="23"/>
        <v>0.3719397971639623</v>
      </c>
      <c r="S48" s="16">
        <f t="shared" si="13"/>
        <v>0.35310786388866744</v>
      </c>
      <c r="T48" s="7">
        <f t="shared" si="14"/>
        <v>0.7164878620011293</v>
      </c>
      <c r="U48" s="7">
        <f t="shared" si="15"/>
        <v>0.9998225763082593</v>
      </c>
      <c r="V48" s="17">
        <f t="shared" si="16"/>
        <v>0.9999969198404733</v>
      </c>
      <c r="W48" s="20">
        <f t="shared" si="17"/>
        <v>2.9746252803253883</v>
      </c>
      <c r="X48" s="2">
        <f t="shared" si="24"/>
        <v>0.3541069474819596</v>
      </c>
      <c r="Y48" s="2">
        <f t="shared" si="25"/>
        <v>-0.1246081781844879</v>
      </c>
      <c r="Z48" s="2">
        <f t="shared" si="26"/>
        <v>-0.022032802839122755</v>
      </c>
      <c r="AA48" s="22">
        <f t="shared" si="18"/>
        <v>0.20746596645834894</v>
      </c>
      <c r="AB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</row>
    <row r="49" spans="1:59" s="2" customFormat="1" ht="12.75">
      <c r="A49" s="16">
        <f t="shared" si="19"/>
        <v>4.0375163328560815</v>
      </c>
      <c r="B49" s="17">
        <f t="shared" si="0"/>
        <v>56.68538020947996</v>
      </c>
      <c r="C49" s="22">
        <f t="shared" si="20"/>
        <v>0.1653880375295228</v>
      </c>
      <c r="D49" s="16">
        <f t="shared" si="1"/>
        <v>-1.8375452687974394</v>
      </c>
      <c r="E49" s="7">
        <f t="shared" si="2"/>
        <v>-0.8881624493117669</v>
      </c>
      <c r="F49" s="7">
        <f t="shared" si="3"/>
        <v>2.1110261597739886</v>
      </c>
      <c r="G49" s="17">
        <f t="shared" si="4"/>
        <v>3.0604089792596603</v>
      </c>
      <c r="H49" s="16">
        <f t="shared" si="5"/>
        <v>0.03306466022303001</v>
      </c>
      <c r="I49" s="7">
        <f t="shared" si="6"/>
        <v>0.187226649218025</v>
      </c>
      <c r="J49" s="7">
        <f t="shared" si="7"/>
        <v>0.9826150301749494</v>
      </c>
      <c r="K49" s="17">
        <f t="shared" si="8"/>
        <v>0.9988947564740105</v>
      </c>
      <c r="L49" s="16">
        <f t="shared" si="9"/>
        <v>0.5747591710772398</v>
      </c>
      <c r="M49" s="7">
        <f t="shared" si="10"/>
        <v>0.8724160632027731</v>
      </c>
      <c r="N49" s="7">
        <f t="shared" si="11"/>
        <v>0.9999824019011743</v>
      </c>
      <c r="O49" s="17">
        <f t="shared" si="12"/>
        <v>0.999999817280493</v>
      </c>
      <c r="P49" s="16">
        <f t="shared" si="21"/>
        <v>0.16430918195579225</v>
      </c>
      <c r="Q49" s="7">
        <f t="shared" si="22"/>
        <v>0.187226649218025</v>
      </c>
      <c r="R49" s="22">
        <f t="shared" si="23"/>
        <v>0.35153583117381726</v>
      </c>
      <c r="S49" s="16">
        <f t="shared" si="13"/>
        <v>0.33085800419893596</v>
      </c>
      <c r="T49" s="7">
        <f t="shared" si="14"/>
        <v>0.6956176587361662</v>
      </c>
      <c r="U49" s="7">
        <f t="shared" si="15"/>
        <v>0.9997767662739041</v>
      </c>
      <c r="V49" s="17">
        <f t="shared" si="16"/>
        <v>0.999995906238945</v>
      </c>
      <c r="W49" s="20">
        <f t="shared" si="17"/>
        <v>3.1035274084102076</v>
      </c>
      <c r="X49" s="2">
        <f t="shared" si="24"/>
        <v>0.3265355864870584</v>
      </c>
      <c r="Y49" s="2">
        <f t="shared" si="25"/>
        <v>-0.11104328723847312</v>
      </c>
      <c r="Z49" s="2">
        <f t="shared" si="26"/>
        <v>-0.022433655815168194</v>
      </c>
      <c r="AA49" s="22">
        <f t="shared" si="18"/>
        <v>0.19305864343341705</v>
      </c>
      <c r="AB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</row>
    <row r="50" spans="1:59" s="2" customFormat="1" ht="12.75">
      <c r="A50" s="16">
        <f t="shared" si="19"/>
        <v>4.07993759626901</v>
      </c>
      <c r="B50" s="17">
        <f t="shared" si="0"/>
        <v>59.141779067053</v>
      </c>
      <c r="C50" s="22">
        <f t="shared" si="20"/>
        <v>0.14627848215854675</v>
      </c>
      <c r="D50" s="16">
        <f t="shared" si="1"/>
        <v>-1.8981470736730521</v>
      </c>
      <c r="E50" s="7">
        <f t="shared" si="2"/>
        <v>-0.9487642541873795</v>
      </c>
      <c r="F50" s="7">
        <f t="shared" si="3"/>
        <v>2.0504243548983756</v>
      </c>
      <c r="G50" s="17">
        <f t="shared" si="4"/>
        <v>2.9998071743840478</v>
      </c>
      <c r="H50" s="16">
        <f t="shared" si="5"/>
        <v>0.028838288487327057</v>
      </c>
      <c r="I50" s="7">
        <f t="shared" si="6"/>
        <v>0.17137024844385906</v>
      </c>
      <c r="J50" s="7">
        <f t="shared" si="7"/>
        <v>0.9798385483389529</v>
      </c>
      <c r="K50" s="17">
        <f t="shared" si="8"/>
        <v>0.9986491779565486</v>
      </c>
      <c r="L50" s="16">
        <f t="shared" si="9"/>
        <v>0.5508868254198411</v>
      </c>
      <c r="M50" s="7">
        <f t="shared" si="10"/>
        <v>0.8593234744412593</v>
      </c>
      <c r="N50" s="7">
        <f t="shared" si="11"/>
        <v>0.9999771260901933</v>
      </c>
      <c r="O50" s="17">
        <f t="shared" si="12"/>
        <v>0.9999997489981018</v>
      </c>
      <c r="P50" s="16">
        <f t="shared" si="21"/>
        <v>0.160237317733886</v>
      </c>
      <c r="Q50" s="7">
        <f t="shared" si="22"/>
        <v>0.17137024844385906</v>
      </c>
      <c r="R50" s="22">
        <f t="shared" si="23"/>
        <v>0.33160756617774506</v>
      </c>
      <c r="S50" s="16">
        <f t="shared" si="13"/>
        <v>0.3091901866590293</v>
      </c>
      <c r="T50" s="7">
        <f t="shared" si="14"/>
        <v>0.6740901551470923</v>
      </c>
      <c r="U50" s="7">
        <f t="shared" si="15"/>
        <v>0.9997200990882038</v>
      </c>
      <c r="V50" s="17">
        <f t="shared" si="16"/>
        <v>0.9999945782325089</v>
      </c>
      <c r="W50" s="20">
        <f t="shared" si="17"/>
        <v>3.2380153690147395</v>
      </c>
      <c r="X50" s="2">
        <f t="shared" si="24"/>
        <v>0.3000869235163361</v>
      </c>
      <c r="Y50" s="2">
        <f t="shared" si="25"/>
        <v>-0.09828636559846912</v>
      </c>
      <c r="Z50" s="2">
        <f t="shared" si="26"/>
        <v>-0.02247321709702446</v>
      </c>
      <c r="AA50" s="22">
        <f t="shared" si="18"/>
        <v>0.1793273408208425</v>
      </c>
      <c r="AB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</row>
    <row r="51" spans="1:59" s="2" customFormat="1" ht="12.75">
      <c r="A51" s="16">
        <f t="shared" si="19"/>
        <v>4.122358859681939</v>
      </c>
      <c r="B51" s="17">
        <f t="shared" si="0"/>
        <v>61.70462327835195</v>
      </c>
      <c r="C51" s="22">
        <f t="shared" si="20"/>
        <v>0.12937691662729062</v>
      </c>
      <c r="D51" s="16">
        <f t="shared" si="1"/>
        <v>-1.9587488785486646</v>
      </c>
      <c r="E51" s="7">
        <f t="shared" si="2"/>
        <v>-1.009366059062992</v>
      </c>
      <c r="F51" s="7">
        <f t="shared" si="3"/>
        <v>1.989822550022763</v>
      </c>
      <c r="G51" s="17">
        <f t="shared" si="4"/>
        <v>2.9392053695084353</v>
      </c>
      <c r="H51" s="16">
        <f t="shared" si="5"/>
        <v>0.025071031627156404</v>
      </c>
      <c r="I51" s="7">
        <f t="shared" si="6"/>
        <v>0.15639956434397928</v>
      </c>
      <c r="J51" s="7">
        <f t="shared" si="7"/>
        <v>0.9766948268526295</v>
      </c>
      <c r="K51" s="17">
        <f t="shared" si="8"/>
        <v>0.9983546569814499</v>
      </c>
      <c r="L51" s="16">
        <f t="shared" si="9"/>
        <v>0.5268287612484739</v>
      </c>
      <c r="M51" s="7">
        <f t="shared" si="10"/>
        <v>0.845347894515445</v>
      </c>
      <c r="N51" s="7">
        <f t="shared" si="11"/>
        <v>0.9999703725988504</v>
      </c>
      <c r="O51" s="17">
        <f t="shared" si="12"/>
        <v>0.9999996564204892</v>
      </c>
      <c r="P51" s="16">
        <f t="shared" si="21"/>
        <v>0.15580235984926236</v>
      </c>
      <c r="Q51" s="7">
        <f t="shared" si="22"/>
        <v>0.15639956434397928</v>
      </c>
      <c r="R51" s="22">
        <f t="shared" si="23"/>
        <v>0.31220192419324166</v>
      </c>
      <c r="S51" s="16">
        <f t="shared" si="13"/>
        <v>0.2881665220953712</v>
      </c>
      <c r="T51" s="7">
        <f t="shared" si="14"/>
        <v>0.6519660342506233</v>
      </c>
      <c r="U51" s="7">
        <f t="shared" si="15"/>
        <v>0.9996502583229246</v>
      </c>
      <c r="V51" s="17">
        <f t="shared" si="16"/>
        <v>0.9999928446683263</v>
      </c>
      <c r="W51" s="20">
        <f t="shared" si="17"/>
        <v>3.37833121807244</v>
      </c>
      <c r="X51" s="2">
        <f t="shared" si="24"/>
        <v>0.27484251624105344</v>
      </c>
      <c r="Y51" s="2">
        <f t="shared" si="25"/>
        <v>-0.08636129240810024</v>
      </c>
      <c r="Z51" s="2">
        <f t="shared" si="26"/>
        <v>-0.02220724015089983</v>
      </c>
      <c r="AA51" s="22">
        <f t="shared" si="18"/>
        <v>0.16627398368205334</v>
      </c>
      <c r="AB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</row>
    <row r="52" spans="1:59" s="2" customFormat="1" ht="12.75">
      <c r="A52" s="16">
        <f t="shared" si="19"/>
        <v>4.164780123094868</v>
      </c>
      <c r="B52" s="17">
        <f t="shared" si="0"/>
        <v>64.3785255361791</v>
      </c>
      <c r="C52" s="22">
        <f t="shared" si="20"/>
        <v>0.11442822149222659</v>
      </c>
      <c r="D52" s="16">
        <f t="shared" si="1"/>
        <v>-2.0193506834242774</v>
      </c>
      <c r="E52" s="7">
        <f t="shared" si="2"/>
        <v>-1.0699678639386048</v>
      </c>
      <c r="F52" s="7">
        <f t="shared" si="3"/>
        <v>1.9292207451471506</v>
      </c>
      <c r="G52" s="17">
        <f t="shared" si="4"/>
        <v>2.8786035646328223</v>
      </c>
      <c r="H52" s="16">
        <f t="shared" si="5"/>
        <v>0.021725322424455795</v>
      </c>
      <c r="I52" s="7">
        <f t="shared" si="6"/>
        <v>0.14231691828630277</v>
      </c>
      <c r="J52" s="7">
        <f t="shared" si="7"/>
        <v>0.9731483369707623</v>
      </c>
      <c r="K52" s="17">
        <f t="shared" si="8"/>
        <v>0.9980027336668028</v>
      </c>
      <c r="L52" s="16">
        <f t="shared" si="9"/>
        <v>0.5026723187705727</v>
      </c>
      <c r="M52" s="7">
        <f t="shared" si="10"/>
        <v>0.8304844409497323</v>
      </c>
      <c r="N52" s="7">
        <f t="shared" si="11"/>
        <v>0.9999617592086357</v>
      </c>
      <c r="O52" s="17">
        <f t="shared" si="12"/>
        <v>0.9999995313628548</v>
      </c>
      <c r="P52" s="16">
        <f t="shared" si="21"/>
        <v>0.15104413839748185</v>
      </c>
      <c r="Q52" s="7">
        <f t="shared" si="22"/>
        <v>0.14231691828630277</v>
      </c>
      <c r="R52" s="22">
        <f t="shared" si="23"/>
        <v>0.29336105668378465</v>
      </c>
      <c r="S52" s="16">
        <f t="shared" si="13"/>
        <v>0.2678426218577228</v>
      </c>
      <c r="T52" s="7">
        <f t="shared" si="14"/>
        <v>0.629312095507897</v>
      </c>
      <c r="U52" s="7">
        <f t="shared" si="15"/>
        <v>0.9995644967750134</v>
      </c>
      <c r="V52" s="17">
        <f t="shared" si="16"/>
        <v>0.9999905899802372</v>
      </c>
      <c r="W52" s="20">
        <f t="shared" si="17"/>
        <v>3.524727500745492</v>
      </c>
      <c r="X52" s="2">
        <f t="shared" si="24"/>
        <v>0.2508654092695584</v>
      </c>
      <c r="Y52" s="2">
        <f t="shared" si="25"/>
        <v>-0.07528113541694531</v>
      </c>
      <c r="Z52" s="2">
        <f t="shared" si="26"/>
        <v>-0.02168765208580912</v>
      </c>
      <c r="AA52" s="22">
        <f t="shared" si="18"/>
        <v>0.153896621766804</v>
      </c>
      <c r="AB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</row>
    <row r="53" spans="1:59" s="2" customFormat="1" ht="12.75">
      <c r="A53" s="16">
        <f t="shared" si="19"/>
        <v>4.207201386507797</v>
      </c>
      <c r="B53" s="17">
        <f t="shared" si="0"/>
        <v>67.16829841932649</v>
      </c>
      <c r="C53" s="22">
        <f t="shared" si="20"/>
        <v>0.1012067547690503</v>
      </c>
      <c r="D53" s="16">
        <f t="shared" si="1"/>
        <v>-2.07995248829989</v>
      </c>
      <c r="E53" s="7">
        <f t="shared" si="2"/>
        <v>-1.1305696688142175</v>
      </c>
      <c r="F53" s="7">
        <f t="shared" si="3"/>
        <v>1.8686189402715379</v>
      </c>
      <c r="G53" s="17">
        <f t="shared" si="4"/>
        <v>2.81800175975721</v>
      </c>
      <c r="H53" s="16">
        <f t="shared" si="5"/>
        <v>0.018764880279265927</v>
      </c>
      <c r="I53" s="7">
        <f t="shared" si="6"/>
        <v>0.12911817858428098</v>
      </c>
      <c r="J53" s="7">
        <f t="shared" si="7"/>
        <v>0.9691621394865988</v>
      </c>
      <c r="K53" s="17">
        <f t="shared" si="8"/>
        <v>0.997583760934615</v>
      </c>
      <c r="L53" s="16">
        <f t="shared" si="9"/>
        <v>0.47850604122372364</v>
      </c>
      <c r="M53" s="7">
        <f t="shared" si="10"/>
        <v>0.814734634945697</v>
      </c>
      <c r="N53" s="7">
        <f t="shared" si="11"/>
        <v>0.9999508139375688</v>
      </c>
      <c r="O53" s="17">
        <f t="shared" si="12"/>
        <v>0.9999993630484042</v>
      </c>
      <c r="P53" s="16">
        <f t="shared" si="21"/>
        <v>0.14600394997092608</v>
      </c>
      <c r="Q53" s="7">
        <f t="shared" si="22"/>
        <v>0.12911817858428098</v>
      </c>
      <c r="R53" s="22">
        <f t="shared" si="23"/>
        <v>0.27512212855520707</v>
      </c>
      <c r="S53" s="16">
        <f t="shared" si="13"/>
        <v>0.24826720053038076</v>
      </c>
      <c r="T53" s="7">
        <f t="shared" si="14"/>
        <v>0.6062006670896491</v>
      </c>
      <c r="U53" s="7">
        <f t="shared" si="15"/>
        <v>0.9994595709320646</v>
      </c>
      <c r="V53" s="17">
        <f t="shared" si="16"/>
        <v>0.9999876682521797</v>
      </c>
      <c r="W53" s="20">
        <f t="shared" si="17"/>
        <v>3.6774677059640424</v>
      </c>
      <c r="X53" s="2">
        <f t="shared" si="24"/>
        <v>0.22820087541159445</v>
      </c>
      <c r="Y53" s="2">
        <f t="shared" si="25"/>
        <v>-0.06504882298707766</v>
      </c>
      <c r="Z53" s="2">
        <f t="shared" si="26"/>
        <v>-0.020962307110539497</v>
      </c>
      <c r="AA53" s="22">
        <f t="shared" si="18"/>
        <v>0.1421897453139773</v>
      </c>
      <c r="AB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</row>
    <row r="54" spans="1:59" s="2" customFormat="1" ht="12.75">
      <c r="A54" s="16">
        <f t="shared" si="19"/>
        <v>4.249622649920726</v>
      </c>
      <c r="B54" s="17">
        <f t="shared" si="0"/>
        <v>70.07896305441639</v>
      </c>
      <c r="C54" s="22">
        <f t="shared" si="20"/>
        <v>0.08951294599626812</v>
      </c>
      <c r="D54" s="16">
        <f t="shared" si="1"/>
        <v>-2.140554293175503</v>
      </c>
      <c r="E54" s="7">
        <f t="shared" si="2"/>
        <v>-1.1911714736898298</v>
      </c>
      <c r="F54" s="7">
        <f t="shared" si="3"/>
        <v>1.8080171353959253</v>
      </c>
      <c r="G54" s="17">
        <f t="shared" si="4"/>
        <v>2.7573999548815973</v>
      </c>
      <c r="H54" s="16">
        <f t="shared" si="5"/>
        <v>0.01615494097626735</v>
      </c>
      <c r="I54" s="7">
        <f t="shared" si="6"/>
        <v>0.11679319821199596</v>
      </c>
      <c r="J54" s="7">
        <f t="shared" si="7"/>
        <v>0.9646981381860757</v>
      </c>
      <c r="K54" s="17">
        <f t="shared" si="8"/>
        <v>0.9970867918824249</v>
      </c>
      <c r="L54" s="16">
        <f t="shared" si="9"/>
        <v>0.45441865774881207</v>
      </c>
      <c r="M54" s="7">
        <f t="shared" si="10"/>
        <v>0.7981067783490924</v>
      </c>
      <c r="N54" s="7">
        <f t="shared" si="11"/>
        <v>0.9999369564176336</v>
      </c>
      <c r="O54" s="17">
        <f t="shared" si="12"/>
        <v>0.9999991373442518</v>
      </c>
      <c r="P54" s="16">
        <f t="shared" si="21"/>
        <v>0.1407239755569332</v>
      </c>
      <c r="Q54" s="7">
        <f t="shared" si="22"/>
        <v>0.11679319821199596</v>
      </c>
      <c r="R54" s="22">
        <f t="shared" si="23"/>
        <v>0.25751717376892913</v>
      </c>
      <c r="S54" s="16">
        <f t="shared" si="13"/>
        <v>0.22948179163255256</v>
      </c>
      <c r="T54" s="7">
        <f t="shared" si="14"/>
        <v>0.5827089206585886</v>
      </c>
      <c r="U54" s="7">
        <f t="shared" si="15"/>
        <v>0.9993316685848808</v>
      </c>
      <c r="V54" s="17">
        <f t="shared" si="16"/>
        <v>0.9999838960074408</v>
      </c>
      <c r="W54" s="20">
        <f t="shared" si="17"/>
        <v>3.8368267406623944</v>
      </c>
      <c r="X54" s="2">
        <f t="shared" si="24"/>
        <v>0.2068773804617243</v>
      </c>
      <c r="Y54" s="2">
        <f t="shared" si="25"/>
        <v>-0.055658028412546245</v>
      </c>
      <c r="Z54" s="2">
        <f t="shared" si="26"/>
        <v>-0.020074831628594948</v>
      </c>
      <c r="AA54" s="22">
        <f t="shared" si="18"/>
        <v>0.1311445204205831</v>
      </c>
      <c r="AB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</row>
    <row r="55" spans="1:59" s="2" customFormat="1" ht="12.75">
      <c r="A55" s="16">
        <f t="shared" si="19"/>
        <v>4.2920439133336545</v>
      </c>
      <c r="B55" s="17">
        <f t="shared" si="0"/>
        <v>73.11575815309305</v>
      </c>
      <c r="C55" s="22">
        <f t="shared" si="20"/>
        <v>0.07917028383347699</v>
      </c>
      <c r="D55" s="16">
        <f t="shared" si="1"/>
        <v>-2.2011560980511153</v>
      </c>
      <c r="E55" s="7">
        <f t="shared" si="2"/>
        <v>-1.2517732785654427</v>
      </c>
      <c r="F55" s="7">
        <f t="shared" si="3"/>
        <v>1.7474153305203126</v>
      </c>
      <c r="G55" s="17">
        <f t="shared" si="4"/>
        <v>2.6967981500059848</v>
      </c>
      <c r="H55" s="16">
        <f t="shared" si="5"/>
        <v>0.0138624391244484</v>
      </c>
      <c r="I55" s="7">
        <f t="shared" si="6"/>
        <v>0.1053263103031129</v>
      </c>
      <c r="J55" s="7">
        <f t="shared" si="7"/>
        <v>0.959717382647802</v>
      </c>
      <c r="K55" s="17">
        <f t="shared" si="8"/>
        <v>0.9964994665214448</v>
      </c>
      <c r="L55" s="16">
        <f t="shared" si="9"/>
        <v>0.4304978231818075</v>
      </c>
      <c r="M55" s="7">
        <f t="shared" si="10"/>
        <v>0.7806162509374467</v>
      </c>
      <c r="N55" s="7">
        <f t="shared" si="11"/>
        <v>0.9999194760299571</v>
      </c>
      <c r="O55" s="17">
        <f t="shared" si="12"/>
        <v>0.9999988357905724</v>
      </c>
      <c r="P55" s="16">
        <f t="shared" si="21"/>
        <v>0.13524671138940528</v>
      </c>
      <c r="Q55" s="7">
        <f t="shared" si="22"/>
        <v>0.1053263103031129</v>
      </c>
      <c r="R55" s="22">
        <f t="shared" si="23"/>
        <v>0.24057302169251818</v>
      </c>
      <c r="S55" s="16">
        <f t="shared" si="13"/>
        <v>0.2115205772587433</v>
      </c>
      <c r="T55" s="7">
        <f t="shared" si="14"/>
        <v>0.5589180986288107</v>
      </c>
      <c r="U55" s="7">
        <f t="shared" si="15"/>
        <v>0.999176329511455</v>
      </c>
      <c r="V55" s="17">
        <f t="shared" si="16"/>
        <v>0.9999790434950294</v>
      </c>
      <c r="W55" s="20">
        <f t="shared" si="17"/>
        <v>4.003091424565716</v>
      </c>
      <c r="X55" s="2">
        <f t="shared" si="24"/>
        <v>0.186907733457666</v>
      </c>
      <c r="Y55" s="2">
        <f t="shared" si="25"/>
        <v>-0.047094182851881036</v>
      </c>
      <c r="Z55" s="2">
        <f t="shared" si="26"/>
        <v>-0.019064554499870823</v>
      </c>
      <c r="AA55" s="22">
        <f t="shared" si="18"/>
        <v>0.12074899610591416</v>
      </c>
      <c r="AB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</row>
    <row r="56" spans="1:59" s="2" customFormat="1" ht="12.75">
      <c r="A56" s="16">
        <f t="shared" si="19"/>
        <v>4.334465176746583</v>
      </c>
      <c r="B56" s="17">
        <f t="shared" si="0"/>
        <v>76.28414944083127</v>
      </c>
      <c r="C56" s="22">
        <f t="shared" si="20"/>
        <v>0.0700226517238593</v>
      </c>
      <c r="D56" s="16">
        <f t="shared" si="1"/>
        <v>-2.261757902926728</v>
      </c>
      <c r="E56" s="7">
        <f t="shared" si="2"/>
        <v>-1.3123750834410552</v>
      </c>
      <c r="F56" s="7">
        <f t="shared" si="3"/>
        <v>1.6868135256446999</v>
      </c>
      <c r="G56" s="17">
        <f t="shared" si="4"/>
        <v>2.636196345130372</v>
      </c>
      <c r="H56" s="16">
        <f t="shared" si="5"/>
        <v>0.011856145646778837</v>
      </c>
      <c r="I56" s="7">
        <f t="shared" si="6"/>
        <v>0.09469686895829088</v>
      </c>
      <c r="J56" s="7">
        <f t="shared" si="7"/>
        <v>0.9541804205215282</v>
      </c>
      <c r="K56" s="17">
        <f t="shared" si="8"/>
        <v>0.9958079000241256</v>
      </c>
      <c r="L56" s="16">
        <f t="shared" si="9"/>
        <v>0.40682940473149865</v>
      </c>
      <c r="M56" s="7">
        <f t="shared" si="10"/>
        <v>0.7622857178385827</v>
      </c>
      <c r="N56" s="7">
        <f t="shared" si="11"/>
        <v>0.999897506380328</v>
      </c>
      <c r="O56" s="17">
        <f t="shared" si="12"/>
        <v>0.9999984343727621</v>
      </c>
      <c r="P56" s="16">
        <f t="shared" si="21"/>
        <v>0.12961442303577686</v>
      </c>
      <c r="Q56" s="7">
        <f t="shared" si="22"/>
        <v>0.09469686895829088</v>
      </c>
      <c r="R56" s="22">
        <f t="shared" si="23"/>
        <v>0.22431129199406774</v>
      </c>
      <c r="S56" s="16">
        <f t="shared" si="13"/>
        <v>0.19441033017932363</v>
      </c>
      <c r="T56" s="7">
        <f t="shared" si="14"/>
        <v>0.5349126658684271</v>
      </c>
      <c r="U56" s="7">
        <f t="shared" si="15"/>
        <v>0.9989883593082863</v>
      </c>
      <c r="V56" s="17">
        <f t="shared" si="16"/>
        <v>0.9999728242145531</v>
      </c>
      <c r="W56" s="20">
        <f t="shared" si="17"/>
        <v>4.176561006417779</v>
      </c>
      <c r="X56" s="2">
        <f t="shared" si="24"/>
        <v>0.16829038345540362</v>
      </c>
      <c r="Y56" s="2">
        <f t="shared" si="25"/>
        <v>-0.03933535709641852</v>
      </c>
      <c r="Z56" s="2">
        <f t="shared" si="26"/>
        <v>-0.017966514745365498</v>
      </c>
      <c r="AA56" s="22">
        <f t="shared" si="18"/>
        <v>0.1109885116136196</v>
      </c>
      <c r="AB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</row>
    <row r="57" spans="1:59" s="2" customFormat="1" ht="12.75">
      <c r="A57" s="16">
        <f t="shared" si="19"/>
        <v>4.376886440159512</v>
      </c>
      <c r="B57" s="17">
        <f t="shared" si="0"/>
        <v>79.58983949433207</v>
      </c>
      <c r="C57" s="22">
        <f t="shared" si="20"/>
        <v>0.06193197140424545</v>
      </c>
      <c r="D57" s="16">
        <f t="shared" si="1"/>
        <v>-2.3223597078023404</v>
      </c>
      <c r="E57" s="7">
        <f t="shared" si="2"/>
        <v>-1.3729768883166682</v>
      </c>
      <c r="F57" s="7">
        <f t="shared" si="3"/>
        <v>1.6262117207690874</v>
      </c>
      <c r="G57" s="17">
        <f t="shared" si="4"/>
        <v>2.5755945402547593</v>
      </c>
      <c r="H57" s="16">
        <f t="shared" si="5"/>
        <v>0.010106763342949576</v>
      </c>
      <c r="I57" s="7">
        <f t="shared" si="6"/>
        <v>0.08487982275048389</v>
      </c>
      <c r="J57" s="7">
        <f t="shared" si="7"/>
        <v>0.9480476982846476</v>
      </c>
      <c r="K57" s="17">
        <f t="shared" si="8"/>
        <v>0.9949965749860814</v>
      </c>
      <c r="L57" s="16">
        <f t="shared" si="9"/>
        <v>0.3834965469150877</v>
      </c>
      <c r="M57" s="7">
        <f t="shared" si="10"/>
        <v>0.7431452383320196</v>
      </c>
      <c r="N57" s="7">
        <f t="shared" si="11"/>
        <v>0.9998699956773365</v>
      </c>
      <c r="O57" s="17">
        <f t="shared" si="12"/>
        <v>0.9999979019758238</v>
      </c>
      <c r="P57" s="16">
        <f t="shared" si="21"/>
        <v>0.12386863193563466</v>
      </c>
      <c r="Q57" s="7">
        <f t="shared" si="22"/>
        <v>0.08487982275048389</v>
      </c>
      <c r="R57" s="22">
        <f t="shared" si="23"/>
        <v>0.20874845468611855</v>
      </c>
      <c r="S57" s="16">
        <f t="shared" si="13"/>
        <v>0.1781704646101009</v>
      </c>
      <c r="T57" s="7">
        <f t="shared" si="14"/>
        <v>0.5107793995271706</v>
      </c>
      <c r="U57" s="7">
        <f t="shared" si="15"/>
        <v>0.9987617366278305</v>
      </c>
      <c r="V57" s="17">
        <f t="shared" si="16"/>
        <v>0.9999648823898568</v>
      </c>
      <c r="W57" s="20">
        <f t="shared" si="17"/>
        <v>4.357547702578864</v>
      </c>
      <c r="X57" s="2">
        <f t="shared" si="24"/>
        <v>0.15101082409095729</v>
      </c>
      <c r="Y57" s="2">
        <f t="shared" si="25"/>
        <v>-0.032353283123408155</v>
      </c>
      <c r="Z57" s="2">
        <f t="shared" si="26"/>
        <v>-0.01681153804376278</v>
      </c>
      <c r="AA57" s="22">
        <f t="shared" si="18"/>
        <v>0.10184600292378634</v>
      </c>
      <c r="AB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</row>
    <row r="58" spans="1:59" s="2" customFormat="1" ht="12.75">
      <c r="A58" s="16">
        <f t="shared" si="19"/>
        <v>4.419307703572441</v>
      </c>
      <c r="B58" s="17">
        <f t="shared" si="0"/>
        <v>83.03877800521116</v>
      </c>
      <c r="C58" s="22">
        <f t="shared" si="20"/>
        <v>0.05477611869287945</v>
      </c>
      <c r="D58" s="16">
        <f t="shared" si="1"/>
        <v>-2.3829615126779533</v>
      </c>
      <c r="E58" s="7">
        <f t="shared" si="2"/>
        <v>-1.433578693192281</v>
      </c>
      <c r="F58" s="7">
        <f t="shared" si="3"/>
        <v>1.5656099158934746</v>
      </c>
      <c r="G58" s="17">
        <f t="shared" si="4"/>
        <v>2.514992735379147</v>
      </c>
      <c r="H58" s="16">
        <f t="shared" si="5"/>
        <v>0.00858698404447944</v>
      </c>
      <c r="I58" s="7">
        <f t="shared" si="6"/>
        <v>0.07584630850130192</v>
      </c>
      <c r="J58" s="7">
        <f t="shared" si="7"/>
        <v>0.9412800082372952</v>
      </c>
      <c r="K58" s="17">
        <f t="shared" si="8"/>
        <v>0.9940482405659969</v>
      </c>
      <c r="L58" s="16">
        <f t="shared" si="9"/>
        <v>0.3605787870460325</v>
      </c>
      <c r="M58" s="7">
        <f t="shared" si="10"/>
        <v>0.7232322690270601</v>
      </c>
      <c r="N58" s="7">
        <f t="shared" si="11"/>
        <v>0.9998356725623768</v>
      </c>
      <c r="O58" s="17">
        <f t="shared" si="12"/>
        <v>0.9999971984478825</v>
      </c>
      <c r="P58" s="16">
        <f t="shared" si="21"/>
        <v>0.11804964236185492</v>
      </c>
      <c r="Q58" s="7">
        <f t="shared" si="22"/>
        <v>0.07584630850130192</v>
      </c>
      <c r="R58" s="22">
        <f t="shared" si="23"/>
        <v>0.19389595086315684</v>
      </c>
      <c r="S58" s="16">
        <f t="shared" si="13"/>
        <v>0.16281318973032421</v>
      </c>
      <c r="T58" s="7">
        <f t="shared" si="14"/>
        <v>0.486606499803518</v>
      </c>
      <c r="U58" s="7">
        <f t="shared" si="15"/>
        <v>0.9984895142960258</v>
      </c>
      <c r="V58" s="17">
        <f t="shared" si="16"/>
        <v>0.9999547780700272</v>
      </c>
      <c r="W58" s="20">
        <f t="shared" si="17"/>
        <v>4.546377258963221</v>
      </c>
      <c r="X58" s="2">
        <f t="shared" si="24"/>
        <v>0.1350430967060571</v>
      </c>
      <c r="Y58" s="2">
        <f t="shared" si="25"/>
        <v>-0.026114379694351195</v>
      </c>
      <c r="Z58" s="2">
        <f t="shared" si="26"/>
        <v>-0.01562637275997665</v>
      </c>
      <c r="AA58" s="22">
        <f t="shared" si="18"/>
        <v>0.09330234425172926</v>
      </c>
      <c r="AB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</row>
    <row r="59" spans="1:59" s="2" customFormat="1" ht="12.75">
      <c r="A59" s="16">
        <f t="shared" si="19"/>
        <v>4.46172896698537</v>
      </c>
      <c r="B59" s="17">
        <f t="shared" si="0"/>
        <v>86.63717248845305</v>
      </c>
      <c r="C59" s="22">
        <f t="shared" si="20"/>
        <v>0.04844708009489815</v>
      </c>
      <c r="D59" s="16">
        <f t="shared" si="1"/>
        <v>-2.443563317553566</v>
      </c>
      <c r="E59" s="7">
        <f t="shared" si="2"/>
        <v>-1.4941804980678932</v>
      </c>
      <c r="F59" s="7">
        <f t="shared" si="3"/>
        <v>1.5050081110178621</v>
      </c>
      <c r="G59" s="17">
        <f t="shared" si="4"/>
        <v>2.454390930503534</v>
      </c>
      <c r="H59" s="16">
        <f t="shared" si="5"/>
        <v>0.007271511232332495</v>
      </c>
      <c r="I59" s="7">
        <f t="shared" si="6"/>
        <v>0.06756425337751504</v>
      </c>
      <c r="J59" s="7">
        <f t="shared" si="7"/>
        <v>0.9338389781779467</v>
      </c>
      <c r="K59" s="17">
        <f t="shared" si="8"/>
        <v>0.9929438217104062</v>
      </c>
      <c r="L59" s="16">
        <f t="shared" si="9"/>
        <v>0.3381512388562168</v>
      </c>
      <c r="M59" s="7">
        <f t="shared" si="10"/>
        <v>0.7025915564153352</v>
      </c>
      <c r="N59" s="7">
        <f t="shared" si="11"/>
        <v>0.9997930069373046</v>
      </c>
      <c r="O59" s="17">
        <f t="shared" si="12"/>
        <v>0.999996272185509</v>
      </c>
      <c r="P59" s="16">
        <f t="shared" si="21"/>
        <v>0.11219611539688329</v>
      </c>
      <c r="Q59" s="7">
        <f t="shared" si="22"/>
        <v>0.06756425337751504</v>
      </c>
      <c r="R59" s="22">
        <f t="shared" si="23"/>
        <v>0.17976036877439833</v>
      </c>
      <c r="S59" s="16">
        <f t="shared" si="13"/>
        <v>0.1483437581354593</v>
      </c>
      <c r="T59" s="7">
        <f t="shared" si="14"/>
        <v>0.46248282652899797</v>
      </c>
      <c r="U59" s="7">
        <f t="shared" si="15"/>
        <v>0.9981637150311813</v>
      </c>
      <c r="V59" s="17">
        <f t="shared" si="16"/>
        <v>0.9999419695050799</v>
      </c>
      <c r="W59" s="20">
        <f t="shared" si="17"/>
        <v>4.743389537327469</v>
      </c>
      <c r="X59" s="2">
        <f t="shared" si="24"/>
        <v>0.1203513746012666</v>
      </c>
      <c r="Y59" s="2">
        <f t="shared" si="25"/>
        <v>-0.020580761880837645</v>
      </c>
      <c r="Z59" s="2">
        <f t="shared" si="26"/>
        <v>-0.01443387593993322</v>
      </c>
      <c r="AA59" s="22">
        <f t="shared" si="18"/>
        <v>0.08533673678049575</v>
      </c>
      <c r="AB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</row>
    <row r="60" spans="1:59" s="2" customFormat="1" ht="12.75">
      <c r="A60" s="16">
        <f t="shared" si="19"/>
        <v>4.504150230398299</v>
      </c>
      <c r="B60" s="17">
        <f t="shared" si="0"/>
        <v>90.39149945490432</v>
      </c>
      <c r="C60" s="22">
        <f t="shared" si="20"/>
        <v>0.04284932240054068</v>
      </c>
      <c r="D60" s="16">
        <f t="shared" si="1"/>
        <v>-2.5041651224291783</v>
      </c>
      <c r="E60" s="7">
        <f t="shared" si="2"/>
        <v>-1.554782302943506</v>
      </c>
      <c r="F60" s="7">
        <f t="shared" si="3"/>
        <v>1.4444063061422494</v>
      </c>
      <c r="G60" s="17">
        <f t="shared" si="4"/>
        <v>2.3937891256279213</v>
      </c>
      <c r="H60" s="16">
        <f t="shared" si="5"/>
        <v>0.006137052201130477</v>
      </c>
      <c r="I60" s="7">
        <f t="shared" si="6"/>
        <v>0.05999897409070065</v>
      </c>
      <c r="J60" s="7">
        <f t="shared" si="7"/>
        <v>0.9256875988348614</v>
      </c>
      <c r="K60" s="17">
        <f t="shared" si="8"/>
        <v>0.9916623419844889</v>
      </c>
      <c r="L60" s="16">
        <f t="shared" si="9"/>
        <v>0.31628385721292707</v>
      </c>
      <c r="M60" s="7">
        <f t="shared" si="10"/>
        <v>0.6812749160129279</v>
      </c>
      <c r="N60" s="7">
        <f t="shared" si="11"/>
        <v>0.9997401653442598</v>
      </c>
      <c r="O60" s="17">
        <f t="shared" si="12"/>
        <v>0.9999950571371998</v>
      </c>
      <c r="P60" s="16">
        <f t="shared" si="21"/>
        <v>0.10634469505415114</v>
      </c>
      <c r="Q60" s="7">
        <f t="shared" si="22"/>
        <v>0.05999897409070065</v>
      </c>
      <c r="R60" s="22">
        <f t="shared" si="23"/>
        <v>0.1663436691448518</v>
      </c>
      <c r="S60" s="16">
        <f t="shared" si="13"/>
        <v>0.13476079979836064</v>
      </c>
      <c r="T60" s="7">
        <f t="shared" si="14"/>
        <v>0.4384964566705114</v>
      </c>
      <c r="U60" s="7">
        <f t="shared" si="15"/>
        <v>0.9977752227638442</v>
      </c>
      <c r="V60" s="17">
        <f t="shared" si="16"/>
        <v>0.9999257924138665</v>
      </c>
      <c r="W60" s="20">
        <f t="shared" si="17"/>
        <v>4.9489391269651595</v>
      </c>
      <c r="X60" s="2">
        <f t="shared" si="24"/>
        <v>0.10689127637131186</v>
      </c>
      <c r="Y60" s="2">
        <f t="shared" si="25"/>
        <v>-0.01571121720478474</v>
      </c>
      <c r="Z60" s="2">
        <f t="shared" si="26"/>
        <v>-0.013253239679114785</v>
      </c>
      <c r="AA60" s="22">
        <f t="shared" si="18"/>
        <v>0.07792681948741234</v>
      </c>
      <c r="AB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</row>
    <row r="61" spans="1:59" s="2" customFormat="1" ht="12.75">
      <c r="A61" s="16">
        <f t="shared" si="19"/>
        <v>4.546571493811228</v>
      </c>
      <c r="B61" s="17">
        <f t="shared" si="0"/>
        <v>94.30851606791467</v>
      </c>
      <c r="C61" s="22">
        <f t="shared" si="20"/>
        <v>0.03789835066610813</v>
      </c>
      <c r="D61" s="16">
        <f t="shared" si="1"/>
        <v>-2.5647669273047913</v>
      </c>
      <c r="E61" s="7">
        <f t="shared" si="2"/>
        <v>-1.6153841078191185</v>
      </c>
      <c r="F61" s="7">
        <f t="shared" si="3"/>
        <v>1.3838045012666367</v>
      </c>
      <c r="G61" s="17">
        <f t="shared" si="4"/>
        <v>2.333187320752309</v>
      </c>
      <c r="H61" s="16">
        <f t="shared" si="5"/>
        <v>0.005162283942697132</v>
      </c>
      <c r="I61" s="7">
        <f t="shared" si="6"/>
        <v>0.0531137629350561</v>
      </c>
      <c r="J61" s="7">
        <f t="shared" si="7"/>
        <v>0.9167907827511806</v>
      </c>
      <c r="K61" s="17">
        <f t="shared" si="8"/>
        <v>0.9901808638002682</v>
      </c>
      <c r="L61" s="16">
        <f t="shared" si="9"/>
        <v>0.2950407950391152</v>
      </c>
      <c r="M61" s="7">
        <f t="shared" si="10"/>
        <v>0.6593408976796477</v>
      </c>
      <c r="N61" s="7">
        <f t="shared" si="11"/>
        <v>0.9996749604758347</v>
      </c>
      <c r="O61" s="17">
        <f t="shared" si="12"/>
        <v>0.9999934691028286</v>
      </c>
      <c r="P61" s="16">
        <f t="shared" si="21"/>
        <v>0.10052969017574792</v>
      </c>
      <c r="Q61" s="7">
        <f t="shared" si="22"/>
        <v>0.0531137629350561</v>
      </c>
      <c r="R61" s="22">
        <f t="shared" si="23"/>
        <v>0.15364345311080402</v>
      </c>
      <c r="S61" s="16">
        <f t="shared" si="13"/>
        <v>0.1220567308131445</v>
      </c>
      <c r="T61" s="7">
        <f t="shared" si="14"/>
        <v>0.4147339627075606</v>
      </c>
      <c r="U61" s="7">
        <f t="shared" si="15"/>
        <v>0.9973136708639991</v>
      </c>
      <c r="V61" s="17">
        <f t="shared" si="16"/>
        <v>0.999905435734872</v>
      </c>
      <c r="W61" s="20">
        <f t="shared" si="17"/>
        <v>5.163395982908462</v>
      </c>
      <c r="X61" s="2">
        <f t="shared" si="24"/>
        <v>0.09461147118925288</v>
      </c>
      <c r="Y61" s="2">
        <f t="shared" si="25"/>
        <v>-0.011462133178406891</v>
      </c>
      <c r="Z61" s="2">
        <f t="shared" si="26"/>
        <v>-0.012100248494552095</v>
      </c>
      <c r="AA61" s="22">
        <f t="shared" si="18"/>
        <v>0.0710490895162939</v>
      </c>
      <c r="AB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</row>
    <row r="62" spans="1:59" s="2" customFormat="1" ht="12.75">
      <c r="A62" s="16">
        <f t="shared" si="19"/>
        <v>4.5889927572241564</v>
      </c>
      <c r="B62" s="17">
        <f t="shared" si="0"/>
        <v>98.39527230510565</v>
      </c>
      <c r="C62" s="22">
        <f t="shared" si="20"/>
        <v>0.03351943281122166</v>
      </c>
      <c r="D62" s="16">
        <f t="shared" si="1"/>
        <v>-2.625368732180404</v>
      </c>
      <c r="E62" s="7">
        <f t="shared" si="2"/>
        <v>-1.6759859126947312</v>
      </c>
      <c r="F62" s="7">
        <f t="shared" si="3"/>
        <v>1.323202696391024</v>
      </c>
      <c r="G62" s="17">
        <f t="shared" si="4"/>
        <v>2.272585515876696</v>
      </c>
      <c r="H62" s="16">
        <f t="shared" si="5"/>
        <v>0.004327796899016523</v>
      </c>
      <c r="I62" s="7">
        <f t="shared" si="6"/>
        <v>0.04687045152473457</v>
      </c>
      <c r="J62" s="7">
        <f t="shared" si="7"/>
        <v>0.9071159469741302</v>
      </c>
      <c r="K62" s="17">
        <f t="shared" si="8"/>
        <v>0.9884744500438691</v>
      </c>
      <c r="L62" s="16">
        <f t="shared" si="9"/>
        <v>0.2744798614304047</v>
      </c>
      <c r="M62" s="7">
        <f t="shared" si="10"/>
        <v>0.6368543391646913</v>
      </c>
      <c r="N62" s="7">
        <f t="shared" si="11"/>
        <v>0.9995947944352876</v>
      </c>
      <c r="O62" s="17">
        <f t="shared" si="12"/>
        <v>0.9999914011860456</v>
      </c>
      <c r="P62" s="16">
        <f t="shared" si="21"/>
        <v>0.09478281424839743</v>
      </c>
      <c r="Q62" s="7">
        <f t="shared" si="22"/>
        <v>0.04687045152473457</v>
      </c>
      <c r="R62" s="22">
        <f t="shared" si="23"/>
        <v>0.141653265773132</v>
      </c>
      <c r="S62" s="16">
        <f t="shared" si="13"/>
        <v>0.11021822523115488</v>
      </c>
      <c r="T62" s="7">
        <f t="shared" si="14"/>
        <v>0.3912795038439003</v>
      </c>
      <c r="U62" s="7">
        <f t="shared" si="15"/>
        <v>0.9967673289129408</v>
      </c>
      <c r="V62" s="17">
        <f t="shared" si="16"/>
        <v>0.9998799134282956</v>
      </c>
      <c r="W62" s="20">
        <f t="shared" si="17"/>
        <v>5.387146091785608</v>
      </c>
      <c r="X62" s="2">
        <f t="shared" si="24"/>
        <v>0.08345511999492498</v>
      </c>
      <c r="Y62" s="2">
        <f t="shared" si="25"/>
        <v>-0.007788363461022084</v>
      </c>
      <c r="Z62" s="2">
        <f t="shared" si="26"/>
        <v>-0.010987558766241974</v>
      </c>
      <c r="AA62" s="22">
        <f t="shared" si="18"/>
        <v>0.06467919776766093</v>
      </c>
      <c r="AB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</row>
    <row r="63" spans="1:59" s="2" customFormat="1" ht="12.75">
      <c r="A63" s="16">
        <f t="shared" si="19"/>
        <v>4.631414020637085</v>
      </c>
      <c r="B63" s="17">
        <f t="shared" si="0"/>
        <v>102.65912364715642</v>
      </c>
      <c r="C63" s="22">
        <f t="shared" si="20"/>
        <v>0.02964647158090649</v>
      </c>
      <c r="D63" s="16">
        <f t="shared" si="1"/>
        <v>-2.6859705370560163</v>
      </c>
      <c r="E63" s="7">
        <f t="shared" si="2"/>
        <v>-1.7365877175703437</v>
      </c>
      <c r="F63" s="7">
        <f t="shared" si="3"/>
        <v>1.2626008915154114</v>
      </c>
      <c r="G63" s="17">
        <f t="shared" si="4"/>
        <v>2.2119837110010834</v>
      </c>
      <c r="H63" s="16">
        <f t="shared" si="5"/>
        <v>0.003616020616263871</v>
      </c>
      <c r="I63" s="7">
        <f t="shared" si="6"/>
        <v>0.041229944346948155</v>
      </c>
      <c r="J63" s="7">
        <f t="shared" si="7"/>
        <v>0.8966336106257997</v>
      </c>
      <c r="K63" s="17">
        <f t="shared" si="8"/>
        <v>0.986516151237324</v>
      </c>
      <c r="L63" s="16">
        <f t="shared" si="9"/>
        <v>0.25465208765193637</v>
      </c>
      <c r="M63" s="7">
        <f t="shared" si="10"/>
        <v>0.6138858124074374</v>
      </c>
      <c r="N63" s="7">
        <f t="shared" si="11"/>
        <v>0.9994965954288725</v>
      </c>
      <c r="O63" s="17">
        <f t="shared" si="12"/>
        <v>0.9999887182334374</v>
      </c>
      <c r="P63" s="16">
        <f t="shared" si="21"/>
        <v>0.08913298384302316</v>
      </c>
      <c r="Q63" s="7">
        <f t="shared" si="22"/>
        <v>0.041229944346948155</v>
      </c>
      <c r="R63" s="22">
        <f t="shared" si="23"/>
        <v>0.1303629281899713</v>
      </c>
      <c r="S63" s="16">
        <f t="shared" si="13"/>
        <v>0.09922673767710999</v>
      </c>
      <c r="T63" s="7">
        <f t="shared" si="14"/>
        <v>0.36821392182369683</v>
      </c>
      <c r="U63" s="7">
        <f t="shared" si="15"/>
        <v>0.9961229900065817</v>
      </c>
      <c r="V63" s="17">
        <f t="shared" si="16"/>
        <v>0.9998480318820804</v>
      </c>
      <c r="W63" s="20">
        <f t="shared" si="17"/>
        <v>5.6205921665325524</v>
      </c>
      <c r="X63" s="2">
        <f t="shared" si="24"/>
        <v>0.07336122772842092</v>
      </c>
      <c r="Y63" s="2">
        <f t="shared" si="25"/>
        <v>-0.004644022458979854</v>
      </c>
      <c r="Z63" s="2">
        <f t="shared" si="26"/>
        <v>-0.009924991926782471</v>
      </c>
      <c r="AA63" s="22">
        <f t="shared" si="18"/>
        <v>0.0587922133426586</v>
      </c>
      <c r="AB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</row>
    <row r="64" spans="1:59" s="2" customFormat="1" ht="12.75">
      <c r="A64" s="16">
        <f t="shared" si="19"/>
        <v>4.673835284050014</v>
      </c>
      <c r="B64" s="17">
        <f t="shared" si="0"/>
        <v>107.10774431644413</v>
      </c>
      <c r="C64" s="22">
        <f t="shared" si="20"/>
        <v>0.026221006845415742</v>
      </c>
      <c r="D64" s="16">
        <f t="shared" si="1"/>
        <v>-2.7465723419316292</v>
      </c>
      <c r="E64" s="7">
        <f t="shared" si="2"/>
        <v>-1.7971895224459564</v>
      </c>
      <c r="F64" s="7">
        <f t="shared" si="3"/>
        <v>1.2019990866397987</v>
      </c>
      <c r="G64" s="17">
        <f t="shared" si="4"/>
        <v>2.1513819061254704</v>
      </c>
      <c r="H64" s="16">
        <f t="shared" si="5"/>
        <v>0.0030111351337333003</v>
      </c>
      <c r="I64" s="7">
        <f t="shared" si="6"/>
        <v>0.0361527155844622</v>
      </c>
      <c r="J64" s="7">
        <f t="shared" si="7"/>
        <v>0.8853179972802696</v>
      </c>
      <c r="K64" s="17">
        <f t="shared" si="8"/>
        <v>0.9842770224113492</v>
      </c>
      <c r="L64" s="16">
        <f t="shared" si="9"/>
        <v>0.23560140526502305</v>
      </c>
      <c r="M64" s="7">
        <f t="shared" si="10"/>
        <v>0.590510969545122</v>
      </c>
      <c r="N64" s="7">
        <f t="shared" si="11"/>
        <v>0.999376747658484</v>
      </c>
      <c r="O64" s="17">
        <f t="shared" si="12"/>
        <v>0.9999852500688199</v>
      </c>
      <c r="P64" s="16">
        <f t="shared" si="21"/>
        <v>0.08360617503638351</v>
      </c>
      <c r="Q64" s="7">
        <f t="shared" si="22"/>
        <v>0.0361527155844622</v>
      </c>
      <c r="R64" s="22">
        <f t="shared" si="23"/>
        <v>0.11975889062084571</v>
      </c>
      <c r="S64" s="16">
        <f t="shared" si="13"/>
        <v>0.08905906415328957</v>
      </c>
      <c r="T64" s="7">
        <f t="shared" si="14"/>
        <v>0.34561390017535043</v>
      </c>
      <c r="U64" s="7">
        <f t="shared" si="15"/>
        <v>0.9953658609371547</v>
      </c>
      <c r="V64" s="17">
        <f t="shared" si="16"/>
        <v>0.9998083524676163</v>
      </c>
      <c r="W64" s="20">
        <f t="shared" si="17"/>
        <v>5.864154371209193</v>
      </c>
      <c r="X64" s="2">
        <f t="shared" si="24"/>
        <v>0.0642659072652972</v>
      </c>
      <c r="Y64" s="2">
        <f t="shared" si="25"/>
        <v>-0.001983200851519629</v>
      </c>
      <c r="Z64" s="2">
        <f t="shared" si="26"/>
        <v>-0.008919833828529105</v>
      </c>
      <c r="AA64" s="22">
        <f t="shared" si="18"/>
        <v>0.053362872585248466</v>
      </c>
      <c r="AB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</row>
    <row r="65" spans="1:59" s="2" customFormat="1" ht="12.75">
      <c r="A65" s="16">
        <f t="shared" si="19"/>
        <v>4.716256547462943</v>
      </c>
      <c r="B65" s="17">
        <f t="shared" si="0"/>
        <v>111.74914108936615</v>
      </c>
      <c r="C65" s="22">
        <f t="shared" si="20"/>
        <v>0.023191333178081912</v>
      </c>
      <c r="D65" s="16">
        <f t="shared" si="1"/>
        <v>-2.8071741468072418</v>
      </c>
      <c r="E65" s="7">
        <f t="shared" si="2"/>
        <v>-1.8577913273215692</v>
      </c>
      <c r="F65" s="7">
        <f t="shared" si="3"/>
        <v>1.1413972817641864</v>
      </c>
      <c r="G65" s="17">
        <f t="shared" si="4"/>
        <v>2.090780101249858</v>
      </c>
      <c r="H65" s="16">
        <f t="shared" si="5"/>
        <v>0.0024989716807682916</v>
      </c>
      <c r="I65" s="7">
        <f t="shared" si="6"/>
        <v>0.031599264036373476</v>
      </c>
      <c r="J65" s="7">
        <f t="shared" si="7"/>
        <v>0.8731476310854062</v>
      </c>
      <c r="K65" s="17">
        <f t="shared" si="8"/>
        <v>0.9817261737978332</v>
      </c>
      <c r="L65" s="16">
        <f t="shared" si="9"/>
        <v>0.21736443815237283</v>
      </c>
      <c r="M65" s="7">
        <f t="shared" si="10"/>
        <v>0.5668097978709854</v>
      </c>
      <c r="N65" s="7">
        <f t="shared" si="11"/>
        <v>0.9992310142954611</v>
      </c>
      <c r="O65" s="17">
        <f t="shared" si="12"/>
        <v>0.999980783303485</v>
      </c>
      <c r="P65" s="16">
        <f t="shared" si="21"/>
        <v>0.0782253359482698</v>
      </c>
      <c r="Q65" s="7">
        <f t="shared" si="22"/>
        <v>0.031599264036373476</v>
      </c>
      <c r="R65" s="22">
        <f t="shared" si="23"/>
        <v>0.10982459998464328</v>
      </c>
      <c r="S65" s="16">
        <f t="shared" si="13"/>
        <v>0.07968792848719519</v>
      </c>
      <c r="T65" s="7">
        <f t="shared" si="14"/>
        <v>0.3235512003949961</v>
      </c>
      <c r="U65" s="7">
        <f t="shared" si="15"/>
        <v>0.9944794579617985</v>
      </c>
      <c r="V65" s="17">
        <f t="shared" si="16"/>
        <v>0.9997591487951812</v>
      </c>
      <c r="W65" s="20">
        <f t="shared" si="17"/>
        <v>6.118271077224709</v>
      </c>
      <c r="X65" s="2">
        <f t="shared" si="24"/>
        <v>0.05610354040084472</v>
      </c>
      <c r="Y65" s="2">
        <f t="shared" si="25"/>
        <v>0.00023940287730201272</v>
      </c>
      <c r="Z65" s="2">
        <f t="shared" si="26"/>
        <v>-0.007977133567249575</v>
      </c>
      <c r="AA65" s="22">
        <f t="shared" si="18"/>
        <v>0.048365809710897156</v>
      </c>
      <c r="AB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</row>
    <row r="66" spans="1:59" s="2" customFormat="1" ht="12.75">
      <c r="A66" s="16">
        <f t="shared" si="19"/>
        <v>4.758677810875872</v>
      </c>
      <c r="B66" s="17">
        <f aca="true" t="shared" si="27" ref="B66:B97">EXP(A66)</f>
        <v>116.59166770720438</v>
      </c>
      <c r="C66" s="22">
        <f t="shared" si="20"/>
        <v>0.020511719391539455</v>
      </c>
      <c r="D66" s="16">
        <f aca="true" t="shared" si="28" ref="D66:D97">+LN($F$7/$B66)/$B$4</f>
        <v>-2.8677759516828543</v>
      </c>
      <c r="E66" s="7">
        <f aca="true" t="shared" si="29" ref="E66:E97">+LN($F$8/$B66)/$B$4</f>
        <v>-1.9183931321971817</v>
      </c>
      <c r="F66" s="7">
        <f aca="true" t="shared" si="30" ref="F66:F97">+LN($F$9/$B66)/$B$4</f>
        <v>1.0807954768885735</v>
      </c>
      <c r="G66" s="17">
        <f aca="true" t="shared" si="31" ref="G66:G97">+LN($F$10/$B66)/$B$4</f>
        <v>2.0301782963742454</v>
      </c>
      <c r="H66" s="16">
        <f aca="true" t="shared" si="32" ref="H66:H97">+NORMSDIST(D66)</f>
        <v>0.0020669059472790963</v>
      </c>
      <c r="I66" s="7">
        <f aca="true" t="shared" si="33" ref="I66:I97">+NORMSDIST(E66)</f>
        <v>0.027530522337423813</v>
      </c>
      <c r="J66" s="7">
        <f aca="true" t="shared" si="34" ref="J66:J97">+NORMSDIST(F66)</f>
        <v>0.8601059147916862</v>
      </c>
      <c r="K66" s="17">
        <f aca="true" t="shared" si="35" ref="K66:K97">+NORMSDIST(G66)</f>
        <v>0.9788308592601503</v>
      </c>
      <c r="L66" s="16">
        <f aca="true" t="shared" si="36" ref="L66:L97">+NORMSDIST(D66+$F$13)</f>
        <v>0.19997040775557873</v>
      </c>
      <c r="M66" s="7">
        <f aca="true" t="shared" si="37" ref="M66:M97">+NORMSDIST(E66+$F$13)</f>
        <v>0.5428657950750433</v>
      </c>
      <c r="N66" s="7">
        <f aca="true" t="shared" si="38" ref="N66:N97">+NORMSDIST(F66+$F$13)</f>
        <v>0.9990544535579596</v>
      </c>
      <c r="O66" s="17">
        <f aca="true" t="shared" si="39" ref="O66:O97">+NORMSDIST(G66+$F$13)</f>
        <v>0.9999750514738288</v>
      </c>
      <c r="P66" s="16">
        <f t="shared" si="21"/>
        <v>0.07301035244994053</v>
      </c>
      <c r="Q66" s="7">
        <f t="shared" si="22"/>
        <v>0.027530522337423813</v>
      </c>
      <c r="R66" s="22">
        <f t="shared" si="23"/>
        <v>0.10054087478736434</v>
      </c>
      <c r="S66" s="16">
        <f aca="true" t="shared" si="40" ref="S66:S97">+NORMSDIST(D66+$F$22)</f>
        <v>0.07108258223052677</v>
      </c>
      <c r="T66" s="7">
        <f aca="true" t="shared" si="41" ref="T66:T97">+NORMSDIST(E66+$F$22)</f>
        <v>0.30209198683173155</v>
      </c>
      <c r="U66" s="7">
        <f aca="true" t="shared" si="42" ref="U66:U97">+NORMSDIST(F66+$F$22)</f>
        <v>0.9934455112180849</v>
      </c>
      <c r="V66" s="17">
        <f aca="true" t="shared" si="43" ref="V66:V97">+NORMSDIST(G66+$F$22)</f>
        <v>0.9996983582375146</v>
      </c>
      <c r="W66" s="20">
        <f aca="true" t="shared" si="44" ref="W66:W97">+B66/$F$11</f>
        <v>6.383399652333103</v>
      </c>
      <c r="X66" s="2">
        <f t="shared" si="24"/>
        <v>0.04880782556552434</v>
      </c>
      <c r="Y66" s="2">
        <f t="shared" si="25"/>
        <v>0.002067937367285337</v>
      </c>
      <c r="Z66" s="2">
        <f t="shared" si="26"/>
        <v>-0.007099995953173002</v>
      </c>
      <c r="AA66" s="22">
        <f aca="true" t="shared" si="45" ref="AA66:AA97">MAX(X66+Y66+Z66,0.0000001)</f>
        <v>0.04377576697963668</v>
      </c>
      <c r="AB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</row>
    <row r="67" spans="1:59" s="2" customFormat="1" ht="12.75">
      <c r="A67" s="16">
        <f aca="true" t="shared" si="46" ref="A67:A98">+A66+$F$5</f>
        <v>4.801099074288801</v>
      </c>
      <c r="B67" s="17">
        <f t="shared" si="27"/>
        <v>121.64403991146837</v>
      </c>
      <c r="C67" s="22">
        <f t="shared" si="20"/>
        <v>0.01814171825166514</v>
      </c>
      <c r="D67" s="16">
        <f t="shared" si="28"/>
        <v>-2.9283777565584668</v>
      </c>
      <c r="E67" s="7">
        <f t="shared" si="29"/>
        <v>-1.9789949370727944</v>
      </c>
      <c r="F67" s="7">
        <f t="shared" si="30"/>
        <v>1.020193672012961</v>
      </c>
      <c r="G67" s="17">
        <f t="shared" si="31"/>
        <v>1.969576491498633</v>
      </c>
      <c r="H67" s="16">
        <f t="shared" si="32"/>
        <v>0.0017037468543035228</v>
      </c>
      <c r="I67" s="7">
        <f t="shared" si="33"/>
        <v>0.02390821800581877</v>
      </c>
      <c r="J67" s="7">
        <f t="shared" si="34"/>
        <v>0.8461816773257136</v>
      </c>
      <c r="K67" s="17">
        <f t="shared" si="35"/>
        <v>0.9755566060537563</v>
      </c>
      <c r="L67" s="16">
        <f t="shared" si="36"/>
        <v>0.18344114848046367</v>
      </c>
      <c r="M67" s="7">
        <f t="shared" si="37"/>
        <v>0.5187650779179978</v>
      </c>
      <c r="N67" s="7">
        <f t="shared" si="38"/>
        <v>0.9988413280867051</v>
      </c>
      <c r="O67" s="17">
        <f t="shared" si="39"/>
        <v>0.9999677232270049</v>
      </c>
      <c r="P67" s="16">
        <f t="shared" si="21"/>
        <v>0.06797806318733042</v>
      </c>
      <c r="Q67" s="7">
        <f t="shared" si="22"/>
        <v>0.02390821800581877</v>
      </c>
      <c r="R67" s="22">
        <f t="shared" si="23"/>
        <v>0.09188628119314919</v>
      </c>
      <c r="S67" s="16">
        <f t="shared" si="40"/>
        <v>0.06320940644343798</v>
      </c>
      <c r="T67" s="7">
        <f t="shared" si="41"/>
        <v>0.2812962500026326</v>
      </c>
      <c r="U67" s="7">
        <f t="shared" si="42"/>
        <v>0.992243881175213</v>
      </c>
      <c r="V67" s="17">
        <f t="shared" si="43"/>
        <v>0.9996235273251272</v>
      </c>
      <c r="W67" s="20">
        <f t="shared" si="44"/>
        <v>6.660017283818987</v>
      </c>
      <c r="X67" s="2">
        <f t="shared" si="24"/>
        <v>0.04231270593732388</v>
      </c>
      <c r="Y67" s="2">
        <f t="shared" si="25"/>
        <v>0.0035449399940488415</v>
      </c>
      <c r="Z67" s="2">
        <f t="shared" si="26"/>
        <v>-0.006289862760241967</v>
      </c>
      <c r="AA67" s="22">
        <f t="shared" si="45"/>
        <v>0.03956778317113075</v>
      </c>
      <c r="AB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</row>
    <row r="68" spans="1:59" s="2" customFormat="1" ht="12.75">
      <c r="A68" s="16">
        <f t="shared" si="46"/>
        <v>4.8435203377017295</v>
      </c>
      <c r="B68" s="17">
        <f t="shared" si="27"/>
        <v>126.91535113077863</v>
      </c>
      <c r="C68" s="22">
        <f t="shared" si="20"/>
        <v>0.016045555949763726</v>
      </c>
      <c r="D68" s="16">
        <f t="shared" si="28"/>
        <v>-2.9889795614340797</v>
      </c>
      <c r="E68" s="7">
        <f t="shared" si="29"/>
        <v>-2.039596741948407</v>
      </c>
      <c r="F68" s="7">
        <f t="shared" si="30"/>
        <v>0.9595918671373483</v>
      </c>
      <c r="G68" s="17">
        <f t="shared" si="31"/>
        <v>1.9089746866230202</v>
      </c>
      <c r="H68" s="16">
        <f t="shared" si="32"/>
        <v>0.0013996233942037417</v>
      </c>
      <c r="I68" s="7">
        <f t="shared" si="33"/>
        <v>0.02069518510481505</v>
      </c>
      <c r="J68" s="7">
        <f t="shared" si="34"/>
        <v>0.8313696783079454</v>
      </c>
      <c r="K68" s="17">
        <f t="shared" si="35"/>
        <v>0.971867389039716</v>
      </c>
      <c r="L68" s="16">
        <f t="shared" si="36"/>
        <v>0.16779122802988145</v>
      </c>
      <c r="M68" s="7">
        <f t="shared" si="37"/>
        <v>0.49459545029081675</v>
      </c>
      <c r="N68" s="7">
        <f t="shared" si="38"/>
        <v>0.9985850080183676</v>
      </c>
      <c r="O68" s="17">
        <f t="shared" si="39"/>
        <v>0.9999583882436788</v>
      </c>
      <c r="P68" s="16">
        <f t="shared" si="21"/>
        <v>0.06314231791422133</v>
      </c>
      <c r="Q68" s="7">
        <f t="shared" si="22"/>
        <v>0.02069518510481505</v>
      </c>
      <c r="R68" s="22">
        <f t="shared" si="23"/>
        <v>0.08383750301903638</v>
      </c>
      <c r="S68" s="16">
        <f t="shared" si="40"/>
        <v>0.056032504660215365</v>
      </c>
      <c r="T68" s="7">
        <f t="shared" si="41"/>
        <v>0.2612173358128562</v>
      </c>
      <c r="U68" s="7">
        <f t="shared" si="42"/>
        <v>0.9908524908009222</v>
      </c>
      <c r="V68" s="17">
        <f t="shared" si="43"/>
        <v>0.9995317506719917</v>
      </c>
      <c r="W68" s="20">
        <f t="shared" si="44"/>
        <v>6.948621837355239</v>
      </c>
      <c r="X68" s="2">
        <f t="shared" si="24"/>
        <v>0.036553175202286584</v>
      </c>
      <c r="Y68" s="2">
        <f t="shared" si="25"/>
        <v>0.004710962261148236</v>
      </c>
      <c r="Z68" s="2">
        <f t="shared" si="26"/>
        <v>-0.005546778821616329</v>
      </c>
      <c r="AA68" s="22">
        <f t="shared" si="45"/>
        <v>0.03571735864181849</v>
      </c>
      <c r="AB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</row>
    <row r="69" spans="1:59" s="2" customFormat="1" ht="12.75">
      <c r="A69" s="16">
        <f t="shared" si="46"/>
        <v>4.885941601114658</v>
      </c>
      <c r="B69" s="17">
        <f t="shared" si="27"/>
        <v>132.41508884752395</v>
      </c>
      <c r="C69" s="22">
        <f t="shared" si="20"/>
        <v>0.014191592117431717</v>
      </c>
      <c r="D69" s="16">
        <f t="shared" si="28"/>
        <v>-3.0495813663096922</v>
      </c>
      <c r="E69" s="7">
        <f t="shared" si="29"/>
        <v>-2.1001985468240196</v>
      </c>
      <c r="F69" s="7">
        <f t="shared" si="30"/>
        <v>0.8989900622617356</v>
      </c>
      <c r="G69" s="17">
        <f t="shared" si="31"/>
        <v>1.8483728817474077</v>
      </c>
      <c r="H69" s="16">
        <f t="shared" si="32"/>
        <v>0.0011458717478471936</v>
      </c>
      <c r="I69" s="7">
        <f t="shared" si="33"/>
        <v>0.017855626457078277</v>
      </c>
      <c r="J69" s="7">
        <f t="shared" si="34"/>
        <v>0.8156710569907692</v>
      </c>
      <c r="K69" s="17">
        <f t="shared" si="35"/>
        <v>0.967725851854556</v>
      </c>
      <c r="L69" s="16">
        <f t="shared" si="36"/>
        <v>0.15302816544697362</v>
      </c>
      <c r="M69" s="7">
        <f t="shared" si="37"/>
        <v>0.4704457075183126</v>
      </c>
      <c r="N69" s="7">
        <f t="shared" si="38"/>
        <v>0.9982778683925722</v>
      </c>
      <c r="O69" s="17">
        <f t="shared" si="39"/>
        <v>0.9999465405554333</v>
      </c>
      <c r="P69" s="16">
        <f t="shared" si="21"/>
        <v>0.058514046280081125</v>
      </c>
      <c r="Q69" s="7">
        <f t="shared" si="22"/>
        <v>0.017855626457078277</v>
      </c>
      <c r="R69" s="22">
        <f t="shared" si="23"/>
        <v>0.0763696727371594</v>
      </c>
      <c r="S69" s="16">
        <f t="shared" si="40"/>
        <v>0.04951427738847103</v>
      </c>
      <c r="T69" s="7">
        <f t="shared" si="41"/>
        <v>0.24190158575588883</v>
      </c>
      <c r="U69" s="7">
        <f t="shared" si="42"/>
        <v>0.9892472773625901</v>
      </c>
      <c r="V69" s="17">
        <f t="shared" si="43"/>
        <v>0.9994196031681061</v>
      </c>
      <c r="W69" s="20">
        <f t="shared" si="44"/>
        <v>7.249732753078301</v>
      </c>
      <c r="X69" s="2">
        <f t="shared" si="24"/>
        <v>0.03146596136781048</v>
      </c>
      <c r="Y69" s="2">
        <f t="shared" si="25"/>
        <v>0.005604253196873222</v>
      </c>
      <c r="Z69" s="2">
        <f t="shared" si="26"/>
        <v>-0.004869639947475996</v>
      </c>
      <c r="AA69" s="22">
        <f t="shared" si="45"/>
        <v>0.032200574617207704</v>
      </c>
      <c r="AB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</row>
    <row r="70" spans="1:59" s="2" customFormat="1" ht="12.75">
      <c r="A70" s="16">
        <f t="shared" si="46"/>
        <v>4.928362864527587</v>
      </c>
      <c r="B70" s="17">
        <f t="shared" si="27"/>
        <v>138.1531516737497</v>
      </c>
      <c r="C70" s="22">
        <f t="shared" si="20"/>
        <v>0.012551842233332881</v>
      </c>
      <c r="D70" s="16">
        <f t="shared" si="28"/>
        <v>-3.1101831711853047</v>
      </c>
      <c r="E70" s="7">
        <f t="shared" si="29"/>
        <v>-2.160800351699632</v>
      </c>
      <c r="F70" s="7">
        <f t="shared" si="30"/>
        <v>0.8383882573861232</v>
      </c>
      <c r="G70" s="17">
        <f t="shared" si="31"/>
        <v>1.787771076871795</v>
      </c>
      <c r="H70" s="16">
        <f t="shared" si="32"/>
        <v>0.0009349245290464214</v>
      </c>
      <c r="I70" s="7">
        <f t="shared" si="33"/>
        <v>0.015355327381823325</v>
      </c>
      <c r="J70" s="7">
        <f t="shared" si="34"/>
        <v>0.7990937135038181</v>
      </c>
      <c r="K70" s="17">
        <f t="shared" si="35"/>
        <v>0.9630935767703289</v>
      </c>
      <c r="L70" s="16">
        <f t="shared" si="36"/>
        <v>0.1391527379422739</v>
      </c>
      <c r="M70" s="7">
        <f t="shared" si="37"/>
        <v>0.4464042837171377</v>
      </c>
      <c r="N70" s="7">
        <f t="shared" si="38"/>
        <v>0.9979111817968656</v>
      </c>
      <c r="O70" s="17">
        <f t="shared" si="39"/>
        <v>0.9999315588839597</v>
      </c>
      <c r="P70" s="16">
        <f t="shared" si="21"/>
        <v>0.054101444416419536</v>
      </c>
      <c r="Q70" s="7">
        <f t="shared" si="22"/>
        <v>0.015355327381823325</v>
      </c>
      <c r="R70" s="22">
        <f t="shared" si="23"/>
        <v>0.06945677179824286</v>
      </c>
      <c r="S70" s="16">
        <f t="shared" si="40"/>
        <v>0.043615969698492685</v>
      </c>
      <c r="T70" s="7">
        <f t="shared" si="41"/>
        <v>0.22338809069558063</v>
      </c>
      <c r="U70" s="7">
        <f t="shared" si="42"/>
        <v>0.987402167950153</v>
      </c>
      <c r="V70" s="17">
        <f t="shared" si="43"/>
        <v>0.9992830652788782</v>
      </c>
      <c r="W70" s="20">
        <f t="shared" si="44"/>
        <v>7.5638919804939295</v>
      </c>
      <c r="X70" s="2">
        <f t="shared" si="24"/>
        <v>0.026990091734174586</v>
      </c>
      <c r="Y70" s="2">
        <f t="shared" si="25"/>
        <v>0.006260586747708607</v>
      </c>
      <c r="Z70" s="2">
        <f t="shared" si="26"/>
        <v>-0.004256420497953264</v>
      </c>
      <c r="AA70" s="22">
        <f t="shared" si="45"/>
        <v>0.028994257983929926</v>
      </c>
      <c r="AB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</row>
    <row r="71" spans="1:59" s="2" customFormat="1" ht="12.75">
      <c r="A71" s="16">
        <f t="shared" si="46"/>
        <v>4.970784127940516</v>
      </c>
      <c r="B71" s="17">
        <f t="shared" si="27"/>
        <v>144.13986716701123</v>
      </c>
      <c r="C71" s="22">
        <f t="shared" si="20"/>
        <v>0.011101555212889738</v>
      </c>
      <c r="D71" s="16">
        <f t="shared" si="28"/>
        <v>-3.1707849760609177</v>
      </c>
      <c r="E71" s="7">
        <f t="shared" si="29"/>
        <v>-2.221402156575245</v>
      </c>
      <c r="F71" s="7">
        <f t="shared" si="30"/>
        <v>0.7777864525105104</v>
      </c>
      <c r="G71" s="17">
        <f t="shared" si="31"/>
        <v>1.7271692719961824</v>
      </c>
      <c r="H71" s="16">
        <f t="shared" si="32"/>
        <v>0.0007602036634242193</v>
      </c>
      <c r="I71" s="7">
        <f t="shared" si="33"/>
        <v>0.013161822817966184</v>
      </c>
      <c r="J71" s="7">
        <f t="shared" si="34"/>
        <v>0.7816526110475484</v>
      </c>
      <c r="K71" s="17">
        <f t="shared" si="35"/>
        <v>0.9579314040634042</v>
      </c>
      <c r="L71" s="16">
        <f t="shared" si="36"/>
        <v>0.12615936617222423</v>
      </c>
      <c r="M71" s="7">
        <f t="shared" si="37"/>
        <v>0.4225583414834784</v>
      </c>
      <c r="N71" s="7">
        <f t="shared" si="38"/>
        <v>0.9974750074516819</v>
      </c>
      <c r="O71" s="17">
        <f t="shared" si="39"/>
        <v>0.9999126836011659</v>
      </c>
      <c r="P71" s="16">
        <f t="shared" si="21"/>
        <v>0.049910120935630145</v>
      </c>
      <c r="Q71" s="7">
        <f t="shared" si="22"/>
        <v>0.013161822817966184</v>
      </c>
      <c r="R71" s="22">
        <f t="shared" si="23"/>
        <v>0.06307194375359633</v>
      </c>
      <c r="S71" s="16">
        <f t="shared" si="40"/>
        <v>0.03829818476644231</v>
      </c>
      <c r="T71" s="7">
        <f t="shared" si="41"/>
        <v>0.20570855835964852</v>
      </c>
      <c r="U71" s="7">
        <f t="shared" si="42"/>
        <v>0.9852890828918863</v>
      </c>
      <c r="V71" s="17">
        <f t="shared" si="43"/>
        <v>0.9991174414229136</v>
      </c>
      <c r="W71" s="20">
        <f t="shared" si="44"/>
        <v>7.891664953896054</v>
      </c>
      <c r="X71" s="2">
        <f t="shared" si="24"/>
        <v>0.023067344371244768</v>
      </c>
      <c r="Y71" s="2">
        <f t="shared" si="25"/>
        <v>0.006713104300734443</v>
      </c>
      <c r="Z71" s="2">
        <f t="shared" si="26"/>
        <v>-0.003704379232210888</v>
      </c>
      <c r="AA71" s="22">
        <f t="shared" si="45"/>
        <v>0.026076069439768323</v>
      </c>
      <c r="AB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</row>
    <row r="72" spans="1:59" s="2" customFormat="1" ht="12.75">
      <c r="A72" s="16">
        <f t="shared" si="46"/>
        <v>5.013205391353445</v>
      </c>
      <c r="B72" s="17">
        <f t="shared" si="27"/>
        <v>150.38601041825757</v>
      </c>
      <c r="C72" s="22">
        <f t="shared" si="20"/>
        <v>0.009818839804849449</v>
      </c>
      <c r="D72" s="16">
        <f t="shared" si="28"/>
        <v>-3.23138678093653</v>
      </c>
      <c r="E72" s="7">
        <f t="shared" si="29"/>
        <v>-2.2820039614508576</v>
      </c>
      <c r="F72" s="7">
        <f t="shared" si="30"/>
        <v>0.7171846476348978</v>
      </c>
      <c r="G72" s="17">
        <f t="shared" si="31"/>
        <v>1.6665674671205697</v>
      </c>
      <c r="H72" s="16">
        <f t="shared" si="32"/>
        <v>0.0006160180866334741</v>
      </c>
      <c r="I72" s="7">
        <f t="shared" si="33"/>
        <v>0.011244520442820982</v>
      </c>
      <c r="J72" s="7">
        <f t="shared" si="34"/>
        <v>0.763369988771708</v>
      </c>
      <c r="K72" s="17">
        <f t="shared" si="35"/>
        <v>0.952199800659263</v>
      </c>
      <c r="L72" s="16">
        <f t="shared" si="36"/>
        <v>0.11403656655962724</v>
      </c>
      <c r="M72" s="7">
        <f t="shared" si="37"/>
        <v>0.3989929404359791</v>
      </c>
      <c r="N72" s="7">
        <f t="shared" si="38"/>
        <v>0.9969580782608863</v>
      </c>
      <c r="O72" s="17">
        <f t="shared" si="39"/>
        <v>0.9998889898853347</v>
      </c>
      <c r="P72" s="16">
        <f t="shared" si="21"/>
        <v>0.04594326822108016</v>
      </c>
      <c r="Q72" s="7">
        <f t="shared" si="22"/>
        <v>0.011244520442820982</v>
      </c>
      <c r="R72" s="22">
        <f t="shared" si="23"/>
        <v>0.05718778866390114</v>
      </c>
      <c r="S72" s="16">
        <f t="shared" si="40"/>
        <v>0.03352135759918484</v>
      </c>
      <c r="T72" s="7">
        <f t="shared" si="41"/>
        <v>0.18888729227611867</v>
      </c>
      <c r="U72" s="7">
        <f t="shared" si="42"/>
        <v>0.9828779712155904</v>
      </c>
      <c r="V72" s="17">
        <f t="shared" si="43"/>
        <v>0.998917271561668</v>
      </c>
      <c r="W72" s="20">
        <f t="shared" si="44"/>
        <v>8.233641610054347</v>
      </c>
      <c r="X72" s="2">
        <f t="shared" si="24"/>
        <v>0.01964259323526946</v>
      </c>
      <c r="Y72" s="2">
        <f t="shared" si="25"/>
        <v>0.006992223244099011</v>
      </c>
      <c r="Z72" s="2">
        <f t="shared" si="26"/>
        <v>-0.003210242761594029</v>
      </c>
      <c r="AA72" s="22">
        <f t="shared" si="45"/>
        <v>0.02342457371777444</v>
      </c>
      <c r="AB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</row>
    <row r="73" spans="1:59" s="2" customFormat="1" ht="12.75">
      <c r="A73" s="16">
        <f t="shared" si="46"/>
        <v>5.055626654766374</v>
      </c>
      <c r="B73" s="17">
        <f t="shared" si="27"/>
        <v>156.9028234452009</v>
      </c>
      <c r="C73" s="22">
        <f t="shared" si="20"/>
        <v>0.008684334155394479</v>
      </c>
      <c r="D73" s="16">
        <f t="shared" si="28"/>
        <v>-3.2919885858121427</v>
      </c>
      <c r="E73" s="7">
        <f t="shared" si="29"/>
        <v>-2.34260576632647</v>
      </c>
      <c r="F73" s="7">
        <f t="shared" si="30"/>
        <v>0.656582842759285</v>
      </c>
      <c r="G73" s="17">
        <f t="shared" si="31"/>
        <v>1.605965662244957</v>
      </c>
      <c r="H73" s="16">
        <f t="shared" si="32"/>
        <v>0.0004974671506806638</v>
      </c>
      <c r="I73" s="7">
        <f t="shared" si="33"/>
        <v>0.00957478299172998</v>
      </c>
      <c r="J73" s="7">
        <f t="shared" si="34"/>
        <v>0.7442754764986501</v>
      </c>
      <c r="K73" s="17">
        <f t="shared" si="35"/>
        <v>0.9458592766495242</v>
      </c>
      <c r="L73" s="16">
        <f t="shared" si="36"/>
        <v>0.10276745851139224</v>
      </c>
      <c r="M73" s="7">
        <f t="shared" si="37"/>
        <v>0.3757901152892922</v>
      </c>
      <c r="N73" s="7">
        <f t="shared" si="38"/>
        <v>0.9963476876975523</v>
      </c>
      <c r="O73" s="17">
        <f t="shared" si="39"/>
        <v>0.9998593566303388</v>
      </c>
      <c r="P73" s="16">
        <f t="shared" si="21"/>
        <v>0.042201867188978504</v>
      </c>
      <c r="Q73" s="7">
        <f t="shared" si="22"/>
        <v>0.00957478299172998</v>
      </c>
      <c r="R73" s="22">
        <f t="shared" si="23"/>
        <v>0.05177665018070848</v>
      </c>
      <c r="S73" s="16">
        <f t="shared" si="40"/>
        <v>0.02924618454649419</v>
      </c>
      <c r="T73" s="7">
        <f t="shared" si="41"/>
        <v>0.1729412776270043</v>
      </c>
      <c r="U73" s="7">
        <f t="shared" si="42"/>
        <v>0.9801368821722994</v>
      </c>
      <c r="V73" s="17">
        <f t="shared" si="43"/>
        <v>0.9986762363280357</v>
      </c>
      <c r="W73" s="20">
        <f t="shared" si="44"/>
        <v>8.590437450002174</v>
      </c>
      <c r="X73" s="2">
        <f t="shared" si="24"/>
        <v>0.016664055412258166</v>
      </c>
      <c r="Y73" s="2">
        <f t="shared" si="25"/>
        <v>0.007125615420691147</v>
      </c>
      <c r="Z73" s="2">
        <f t="shared" si="26"/>
        <v>-0.0027703665520970896</v>
      </c>
      <c r="AA73" s="22">
        <f t="shared" si="45"/>
        <v>0.021019304280852222</v>
      </c>
      <c r="AB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</row>
    <row r="74" spans="1:59" s="2" customFormat="1" ht="12.75">
      <c r="A74" s="16">
        <f t="shared" si="46"/>
        <v>5.098047918179303</v>
      </c>
      <c r="B74" s="17">
        <f t="shared" si="27"/>
        <v>163.70203542607635</v>
      </c>
      <c r="C74" s="22">
        <f t="shared" si="20"/>
        <v>0.00768091355205764</v>
      </c>
      <c r="D74" s="16">
        <f t="shared" si="28"/>
        <v>-3.352590390687755</v>
      </c>
      <c r="E74" s="7">
        <f t="shared" si="29"/>
        <v>-2.4032075712020826</v>
      </c>
      <c r="F74" s="7">
        <f t="shared" si="30"/>
        <v>0.5959810378836724</v>
      </c>
      <c r="G74" s="17">
        <f t="shared" si="31"/>
        <v>1.5453638573693445</v>
      </c>
      <c r="H74" s="16">
        <f t="shared" si="32"/>
        <v>0.0004003503604870229</v>
      </c>
      <c r="I74" s="7">
        <f t="shared" si="33"/>
        <v>0.008125973430965217</v>
      </c>
      <c r="J74" s="7">
        <f t="shared" si="34"/>
        <v>0.7244061041768153</v>
      </c>
      <c r="K74" s="17">
        <f t="shared" si="35"/>
        <v>0.9388708470086248</v>
      </c>
      <c r="L74" s="16">
        <f t="shared" si="36"/>
        <v>0.0923303139969327</v>
      </c>
      <c r="M74" s="7">
        <f t="shared" si="37"/>
        <v>0.3530280125610996</v>
      </c>
      <c r="N74" s="7">
        <f t="shared" si="38"/>
        <v>0.9956295787522299</v>
      </c>
      <c r="O74" s="17">
        <f t="shared" si="39"/>
        <v>0.9998224306548125</v>
      </c>
      <c r="P74" s="16">
        <f t="shared" si="21"/>
        <v>0.03868490218293293</v>
      </c>
      <c r="Q74" s="7">
        <f t="shared" si="22"/>
        <v>0.008125973430965217</v>
      </c>
      <c r="R74" s="22">
        <f t="shared" si="23"/>
        <v>0.04681087561389815</v>
      </c>
      <c r="S74" s="16">
        <f t="shared" si="40"/>
        <v>0.025434005558584438</v>
      </c>
      <c r="T74" s="7">
        <f t="shared" si="41"/>
        <v>0.15788036743752276</v>
      </c>
      <c r="U74" s="7">
        <f t="shared" si="42"/>
        <v>0.9770320765741266</v>
      </c>
      <c r="V74" s="17">
        <f t="shared" si="43"/>
        <v>0.9983870562468987</v>
      </c>
      <c r="W74" s="20">
        <f t="shared" si="44"/>
        <v>8.962694646835953</v>
      </c>
      <c r="X74" s="2">
        <f t="shared" si="24"/>
        <v>0.014083449916503525</v>
      </c>
      <c r="Y74" s="2">
        <f t="shared" si="25"/>
        <v>0.007138233505698087</v>
      </c>
      <c r="Z74" s="2">
        <f t="shared" si="26"/>
        <v>-0.0023808739448851267</v>
      </c>
      <c r="AA74" s="22">
        <f t="shared" si="45"/>
        <v>0.018840809477316485</v>
      </c>
      <c r="AB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</row>
    <row r="75" spans="1:59" s="2" customFormat="1" ht="12.75">
      <c r="A75" s="16">
        <f t="shared" si="46"/>
        <v>5.140469181592231</v>
      </c>
      <c r="B75" s="17">
        <f t="shared" si="27"/>
        <v>170.79588381020955</v>
      </c>
      <c r="C75" s="22">
        <f t="shared" si="20"/>
        <v>0.006793431936003487</v>
      </c>
      <c r="D75" s="16">
        <f t="shared" si="28"/>
        <v>-3.413192195563368</v>
      </c>
      <c r="E75" s="7">
        <f t="shared" si="29"/>
        <v>-2.4638093760776956</v>
      </c>
      <c r="F75" s="7">
        <f t="shared" si="30"/>
        <v>0.5353792330080599</v>
      </c>
      <c r="G75" s="17">
        <f t="shared" si="31"/>
        <v>1.4847620524937317</v>
      </c>
      <c r="H75" s="16">
        <f t="shared" si="32"/>
        <v>0.0003210838278288053</v>
      </c>
      <c r="I75" s="7">
        <f t="shared" si="33"/>
        <v>0.0068734669402314985</v>
      </c>
      <c r="J75" s="7">
        <f t="shared" si="34"/>
        <v>0.7038062009397357</v>
      </c>
      <c r="K75" s="17">
        <f t="shared" si="35"/>
        <v>0.9311965344991133</v>
      </c>
      <c r="L75" s="16">
        <f t="shared" si="36"/>
        <v>0.08269913689188446</v>
      </c>
      <c r="M75" s="7">
        <f t="shared" si="37"/>
        <v>0.3307800999305388</v>
      </c>
      <c r="N75" s="7">
        <f t="shared" si="38"/>
        <v>0.994787837533202</v>
      </c>
      <c r="O75" s="17">
        <f t="shared" si="39"/>
        <v>0.9997765857584966</v>
      </c>
      <c r="P75" s="16">
        <f t="shared" si="21"/>
        <v>0.035389581556981846</v>
      </c>
      <c r="Q75" s="7">
        <f t="shared" si="22"/>
        <v>0.0068734669402314985</v>
      </c>
      <c r="R75" s="22">
        <f t="shared" si="23"/>
        <v>0.042263048497213344</v>
      </c>
      <c r="S75" s="16">
        <f t="shared" si="40"/>
        <v>0.022047137438314546</v>
      </c>
      <c r="T75" s="7">
        <f t="shared" si="41"/>
        <v>0.14370756071533952</v>
      </c>
      <c r="U75" s="7">
        <f t="shared" si="42"/>
        <v>0.9735281812917465</v>
      </c>
      <c r="V75" s="17">
        <f t="shared" si="43"/>
        <v>0.9980413858585613</v>
      </c>
      <c r="W75" s="20">
        <f t="shared" si="44"/>
        <v>9.351083201519794</v>
      </c>
      <c r="X75" s="2">
        <f t="shared" si="24"/>
        <v>0.01185607804000082</v>
      </c>
      <c r="Y75" s="2">
        <f t="shared" si="25"/>
        <v>0.00705237824296369</v>
      </c>
      <c r="Z75" s="2">
        <f t="shared" si="26"/>
        <v>-0.0020377740926361644</v>
      </c>
      <c r="AA75" s="22">
        <f t="shared" si="45"/>
        <v>0.016870682190328345</v>
      </c>
      <c r="AB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</row>
    <row r="76" spans="1:59" s="2" customFormat="1" ht="12.75">
      <c r="A76" s="16">
        <f t="shared" si="46"/>
        <v>5.18289044500516</v>
      </c>
      <c r="B76" s="17">
        <f t="shared" si="27"/>
        <v>178.19713634338763</v>
      </c>
      <c r="C76" s="22">
        <f t="shared" si="20"/>
        <v>0.006008493280952077</v>
      </c>
      <c r="D76" s="16">
        <f t="shared" si="28"/>
        <v>-3.4737940004389807</v>
      </c>
      <c r="E76" s="7">
        <f t="shared" si="29"/>
        <v>-2.524411180953308</v>
      </c>
      <c r="F76" s="7">
        <f t="shared" si="30"/>
        <v>0.474777428132447</v>
      </c>
      <c r="G76" s="17">
        <f t="shared" si="31"/>
        <v>1.4241602476181192</v>
      </c>
      <c r="H76" s="16">
        <f t="shared" si="32"/>
        <v>0.00025662362713840814</v>
      </c>
      <c r="I76" s="7">
        <f t="shared" si="33"/>
        <v>0.0057946338317568236</v>
      </c>
      <c r="J76" s="7">
        <f t="shared" si="34"/>
        <v>0.6825271808524014</v>
      </c>
      <c r="K76" s="17">
        <f t="shared" si="35"/>
        <v>0.9227999083799524</v>
      </c>
      <c r="L76" s="16">
        <f t="shared" si="36"/>
        <v>0.0738442597465433</v>
      </c>
      <c r="M76" s="7">
        <f t="shared" si="37"/>
        <v>0.30911446062293657</v>
      </c>
      <c r="N76" s="7">
        <f t="shared" si="38"/>
        <v>0.9938047944644497</v>
      </c>
      <c r="O76" s="17">
        <f t="shared" si="39"/>
        <v>0.9997198761863717</v>
      </c>
      <c r="P76" s="16">
        <f t="shared" si="21"/>
        <v>0.032311559695037746</v>
      </c>
      <c r="Q76" s="7">
        <f t="shared" si="22"/>
        <v>0.0057946338317568236</v>
      </c>
      <c r="R76" s="22">
        <f t="shared" si="23"/>
        <v>0.03810619352679457</v>
      </c>
      <c r="S76" s="16">
        <f t="shared" si="40"/>
        <v>0.019049157538362005</v>
      </c>
      <c r="T76" s="7">
        <f t="shared" si="41"/>
        <v>0.13041936264324472</v>
      </c>
      <c r="U76" s="7">
        <f t="shared" si="42"/>
        <v>0.9695883897032572</v>
      </c>
      <c r="V76" s="17">
        <f t="shared" si="43"/>
        <v>0.9976297038441735</v>
      </c>
      <c r="W76" s="20">
        <f t="shared" si="44"/>
        <v>9.756302148775653</v>
      </c>
      <c r="X76" s="2">
        <f t="shared" si="24"/>
        <v>0.009940835481280361</v>
      </c>
      <c r="Y76" s="2">
        <f t="shared" si="25"/>
        <v>0.006887799450871145</v>
      </c>
      <c r="Z76" s="2">
        <f t="shared" si="26"/>
        <v>-0.0017370600465242212</v>
      </c>
      <c r="AA76" s="22">
        <f t="shared" si="45"/>
        <v>0.015091574885627287</v>
      </c>
      <c r="AB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</row>
    <row r="77" spans="1:59" s="2" customFormat="1" ht="12.75">
      <c r="A77" s="16">
        <f t="shared" si="46"/>
        <v>5.225311708418089</v>
      </c>
      <c r="B77" s="17">
        <f t="shared" si="27"/>
        <v>185.91911404767546</v>
      </c>
      <c r="C77" s="22">
        <f t="shared" si="20"/>
        <v>0.005314249387841034</v>
      </c>
      <c r="D77" s="16">
        <f t="shared" si="28"/>
        <v>-3.534395805314593</v>
      </c>
      <c r="E77" s="7">
        <f t="shared" si="29"/>
        <v>-2.5850129858289206</v>
      </c>
      <c r="F77" s="7">
        <f t="shared" si="30"/>
        <v>0.4141756232568346</v>
      </c>
      <c r="G77" s="17">
        <f t="shared" si="31"/>
        <v>1.3635584427425065</v>
      </c>
      <c r="H77" s="16">
        <f t="shared" si="32"/>
        <v>0.00020439606699429458</v>
      </c>
      <c r="I77" s="7">
        <f t="shared" si="33"/>
        <v>0.00486879758277714</v>
      </c>
      <c r="J77" s="7">
        <f t="shared" si="34"/>
        <v>0.6606272147920362</v>
      </c>
      <c r="K77" s="17">
        <f t="shared" si="35"/>
        <v>0.9136466521600163</v>
      </c>
      <c r="L77" s="16">
        <f t="shared" si="36"/>
        <v>0.065732946177948</v>
      </c>
      <c r="M77" s="7">
        <f t="shared" si="37"/>
        <v>0.28809318324877253</v>
      </c>
      <c r="N77" s="7">
        <f t="shared" si="38"/>
        <v>0.9926609363648088</v>
      </c>
      <c r="O77" s="17">
        <f t="shared" si="39"/>
        <v>0.9996499840904948</v>
      </c>
      <c r="P77" s="16">
        <f t="shared" si="21"/>
        <v>0.029445156550330646</v>
      </c>
      <c r="Q77" s="7">
        <f t="shared" si="22"/>
        <v>0.00486879758277714</v>
      </c>
      <c r="R77" s="22">
        <f t="shared" si="23"/>
        <v>0.03431395413310778</v>
      </c>
      <c r="S77" s="16">
        <f t="shared" si="40"/>
        <v>0.016405138440348743</v>
      </c>
      <c r="T77" s="7">
        <f t="shared" si="41"/>
        <v>0.11800621573929682</v>
      </c>
      <c r="U77" s="7">
        <f t="shared" si="42"/>
        <v>0.9651747101819068</v>
      </c>
      <c r="V77" s="17">
        <f t="shared" si="43"/>
        <v>0.9971412005676278</v>
      </c>
      <c r="W77" s="20">
        <f t="shared" si="44"/>
        <v>10.17908081522944</v>
      </c>
      <c r="X77" s="2">
        <f t="shared" si="24"/>
        <v>0.008300166424731926</v>
      </c>
      <c r="Y77" s="2">
        <f t="shared" si="25"/>
        <v>0.006661823912113626</v>
      </c>
      <c r="Z77" s="2">
        <f t="shared" si="26"/>
        <v>-0.0014747884786875298</v>
      </c>
      <c r="AA77" s="22">
        <f t="shared" si="45"/>
        <v>0.013487201858158023</v>
      </c>
      <c r="AB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</row>
    <row r="78" spans="1:59" s="2" customFormat="1" ht="12.75">
      <c r="A78" s="16">
        <f t="shared" si="46"/>
        <v>5.267732971831018</v>
      </c>
      <c r="B78" s="17">
        <f t="shared" si="27"/>
        <v>193.97571519703718</v>
      </c>
      <c r="C78" s="22">
        <f t="shared" si="20"/>
        <v>0.004700221043052215</v>
      </c>
      <c r="D78" s="16">
        <f t="shared" si="28"/>
        <v>-3.594997610190206</v>
      </c>
      <c r="E78" s="7">
        <f t="shared" si="29"/>
        <v>-2.6456147907045335</v>
      </c>
      <c r="F78" s="7">
        <f t="shared" si="30"/>
        <v>0.35357381838122204</v>
      </c>
      <c r="G78" s="17">
        <f t="shared" si="31"/>
        <v>1.302956637866894</v>
      </c>
      <c r="H78" s="16">
        <f t="shared" si="32"/>
        <v>0.0001622347512032496</v>
      </c>
      <c r="I78" s="7">
        <f t="shared" si="33"/>
        <v>0.004077172101787929</v>
      </c>
      <c r="J78" s="7">
        <f t="shared" si="34"/>
        <v>0.6381707903687172</v>
      </c>
      <c r="K78" s="17">
        <f t="shared" si="35"/>
        <v>0.903705152311429</v>
      </c>
      <c r="L78" s="16">
        <f t="shared" si="36"/>
        <v>0.058329987873182776</v>
      </c>
      <c r="M78" s="7">
        <f t="shared" si="37"/>
        <v>0.26777185533669345</v>
      </c>
      <c r="N78" s="7">
        <f t="shared" si="38"/>
        <v>0.9913348329971473</v>
      </c>
      <c r="O78" s="17">
        <f t="shared" si="39"/>
        <v>0.9995641606276144</v>
      </c>
      <c r="P78" s="16">
        <f t="shared" si="21"/>
        <v>0.02678357122204328</v>
      </c>
      <c r="Q78" s="7">
        <f t="shared" si="22"/>
        <v>0.004077172101787929</v>
      </c>
      <c r="R78" s="22">
        <f t="shared" si="23"/>
        <v>0.030860743323831208</v>
      </c>
      <c r="S78" s="16">
        <f t="shared" si="40"/>
        <v>0.01408183510763128</v>
      </c>
      <c r="T78" s="7">
        <f t="shared" si="41"/>
        <v>0.10645299004793729</v>
      </c>
      <c r="U78" s="7">
        <f t="shared" si="42"/>
        <v>0.9602482638574493</v>
      </c>
      <c r="V78" s="17">
        <f t="shared" si="43"/>
        <v>0.9965636647862987</v>
      </c>
      <c r="W78" s="20">
        <f t="shared" si="44"/>
        <v>10.620180132077484</v>
      </c>
      <c r="X78" s="2">
        <f t="shared" si="24"/>
        <v>0.006899969440025019</v>
      </c>
      <c r="Y78" s="2">
        <f t="shared" si="25"/>
        <v>0.006389503639930841</v>
      </c>
      <c r="Z78" s="2">
        <f t="shared" si="26"/>
        <v>-0.001247142695007235</v>
      </c>
      <c r="AA78" s="22">
        <f t="shared" si="45"/>
        <v>0.012042330384948625</v>
      </c>
      <c r="AB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</row>
    <row r="79" spans="1:59" s="2" customFormat="1" ht="12.75">
      <c r="A79" s="16">
        <f t="shared" si="46"/>
        <v>5.310154235243947</v>
      </c>
      <c r="B79" s="17">
        <f t="shared" si="27"/>
        <v>202.38144033191472</v>
      </c>
      <c r="C79" s="22">
        <f t="shared" si="20"/>
        <v>0.004157139840688955</v>
      </c>
      <c r="D79" s="16">
        <f t="shared" si="28"/>
        <v>-3.6555994150658186</v>
      </c>
      <c r="E79" s="7">
        <f t="shared" si="29"/>
        <v>-2.706216595580146</v>
      </c>
      <c r="F79" s="7">
        <f t="shared" si="30"/>
        <v>0.29297201350560936</v>
      </c>
      <c r="G79" s="17">
        <f t="shared" si="31"/>
        <v>1.2423548329912812</v>
      </c>
      <c r="H79" s="16">
        <f t="shared" si="32"/>
        <v>0.00012832419226427305</v>
      </c>
      <c r="I79" s="7">
        <f t="shared" si="33"/>
        <v>0.0034027822021400755</v>
      </c>
      <c r="J79" s="7">
        <f t="shared" si="34"/>
        <v>0.6152281642717867</v>
      </c>
      <c r="K79" s="17">
        <f t="shared" si="35"/>
        <v>0.8929470986194491</v>
      </c>
      <c r="L79" s="16">
        <f t="shared" si="36"/>
        <v>0.05159828618826279</v>
      </c>
      <c r="M79" s="7">
        <f t="shared" si="37"/>
        <v>0.2481991664407902</v>
      </c>
      <c r="N79" s="7">
        <f t="shared" si="38"/>
        <v>0.989803081934075</v>
      </c>
      <c r="O79" s="17">
        <f t="shared" si="39"/>
        <v>0.9994591604006219</v>
      </c>
      <c r="P79" s="16">
        <f t="shared" si="21"/>
        <v>0.02431908658040667</v>
      </c>
      <c r="Q79" s="7">
        <f t="shared" si="22"/>
        <v>0.0034027822021400755</v>
      </c>
      <c r="R79" s="22">
        <f t="shared" si="23"/>
        <v>0.027721868782546746</v>
      </c>
      <c r="S79" s="16">
        <f t="shared" si="40"/>
        <v>0.012047826814525875</v>
      </c>
      <c r="T79" s="7">
        <f t="shared" si="41"/>
        <v>0.09573951991904439</v>
      </c>
      <c r="U79" s="7">
        <f t="shared" si="42"/>
        <v>0.9547696318922592</v>
      </c>
      <c r="V79" s="17">
        <f t="shared" si="43"/>
        <v>0.9958833716369503</v>
      </c>
      <c r="W79" s="20">
        <f t="shared" si="44"/>
        <v>11.080394004635972</v>
      </c>
      <c r="X79" s="2">
        <f t="shared" si="24"/>
        <v>0.005709464572057688</v>
      </c>
      <c r="Y79" s="2">
        <f t="shared" si="25"/>
        <v>0.006083778519383668</v>
      </c>
      <c r="Z79" s="2">
        <f t="shared" si="26"/>
        <v>-0.0010504806912910159</v>
      </c>
      <c r="AA79" s="22">
        <f t="shared" si="45"/>
        <v>0.010742762400150341</v>
      </c>
      <c r="AB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</row>
    <row r="80" spans="1:59" s="2" customFormat="1" ht="12.75">
      <c r="A80" s="16">
        <f t="shared" si="46"/>
        <v>5.352575498656876</v>
      </c>
      <c r="B80" s="17">
        <f t="shared" si="27"/>
        <v>211.15141835778604</v>
      </c>
      <c r="C80" s="22">
        <f t="shared" si="20"/>
        <v>0.0036768082813018054</v>
      </c>
      <c r="D80" s="16">
        <f t="shared" si="28"/>
        <v>-3.716201219941431</v>
      </c>
      <c r="E80" s="7">
        <f t="shared" si="29"/>
        <v>-2.7668184004557586</v>
      </c>
      <c r="F80" s="7">
        <f t="shared" si="30"/>
        <v>0.23237020862999674</v>
      </c>
      <c r="G80" s="17">
        <f t="shared" si="31"/>
        <v>1.1817530281156687</v>
      </c>
      <c r="H80" s="16">
        <f t="shared" si="32"/>
        <v>0.00010114965525398478</v>
      </c>
      <c r="I80" s="7">
        <f t="shared" si="33"/>
        <v>0.0028303710358902334</v>
      </c>
      <c r="J80" s="7">
        <f t="shared" si="34"/>
        <v>0.5918747138562978</v>
      </c>
      <c r="K80" s="17">
        <f t="shared" si="35"/>
        <v>0.8813480857433797</v>
      </c>
      <c r="L80" s="16">
        <f t="shared" si="36"/>
        <v>0.04549940948749298</v>
      </c>
      <c r="M80" s="7">
        <f t="shared" si="37"/>
        <v>0.22941662424480458</v>
      </c>
      <c r="N80" s="7">
        <f t="shared" si="38"/>
        <v>0.9880402757805842</v>
      </c>
      <c r="O80" s="17">
        <f t="shared" si="39"/>
        <v>0.9993311690465942</v>
      </c>
      <c r="P80" s="16">
        <f t="shared" si="21"/>
        <v>0.022043262475450465</v>
      </c>
      <c r="Q80" s="7">
        <f t="shared" si="22"/>
        <v>0.0028303710358902334</v>
      </c>
      <c r="R80" s="22">
        <f t="shared" si="23"/>
        <v>0.024873633511340698</v>
      </c>
      <c r="S80" s="16">
        <f t="shared" si="40"/>
        <v>0.010273616816247721</v>
      </c>
      <c r="T80" s="7">
        <f t="shared" si="41"/>
        <v>0.08584117476316377</v>
      </c>
      <c r="U80" s="7">
        <f t="shared" si="42"/>
        <v>0.9486992513921136</v>
      </c>
      <c r="V80" s="17">
        <f t="shared" si="43"/>
        <v>0.9950849743649306</v>
      </c>
      <c r="W80" s="20">
        <f t="shared" si="44"/>
        <v>11.560550741238314</v>
      </c>
      <c r="X80" s="2">
        <f t="shared" si="24"/>
        <v>0.004701030340038847</v>
      </c>
      <c r="Y80" s="2">
        <f t="shared" si="25"/>
        <v>0.005755647915254681</v>
      </c>
      <c r="Z80" s="2">
        <f t="shared" si="26"/>
        <v>-0.0008813700417750647</v>
      </c>
      <c r="AA80" s="22">
        <f t="shared" si="45"/>
        <v>0.009575308213518463</v>
      </c>
      <c r="AB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</row>
    <row r="81" spans="1:59" s="2" customFormat="1" ht="12.75">
      <c r="A81" s="16">
        <f t="shared" si="46"/>
        <v>5.3949967620698045</v>
      </c>
      <c r="B81" s="17">
        <f t="shared" si="27"/>
        <v>220.3014337746757</v>
      </c>
      <c r="C81" s="22">
        <f t="shared" si="20"/>
        <v>0.003251976035333242</v>
      </c>
      <c r="D81" s="16">
        <f t="shared" si="28"/>
        <v>-3.776803024817044</v>
      </c>
      <c r="E81" s="7">
        <f t="shared" si="29"/>
        <v>-2.8274202053313715</v>
      </c>
      <c r="F81" s="7">
        <f t="shared" si="30"/>
        <v>0.17176840375438404</v>
      </c>
      <c r="G81" s="17">
        <f t="shared" si="31"/>
        <v>1.121151223240056</v>
      </c>
      <c r="H81" s="16">
        <f t="shared" si="32"/>
        <v>7.945284903598804E-05</v>
      </c>
      <c r="I81" s="7">
        <f t="shared" si="33"/>
        <v>0.0023462979627030256</v>
      </c>
      <c r="J81" s="7">
        <f t="shared" si="34"/>
        <v>0.5681901970852044</v>
      </c>
      <c r="K81" s="17">
        <f t="shared" si="35"/>
        <v>0.8688882046420692</v>
      </c>
      <c r="L81" s="16">
        <f t="shared" si="36"/>
        <v>0.0399941186464553</v>
      </c>
      <c r="M81" s="7">
        <f t="shared" si="37"/>
        <v>0.21145838460533717</v>
      </c>
      <c r="N81" s="7">
        <f t="shared" si="38"/>
        <v>0.9860189959075937</v>
      </c>
      <c r="O81" s="17">
        <f t="shared" si="39"/>
        <v>0.9991757238962441</v>
      </c>
      <c r="P81" s="16">
        <f t="shared" si="21"/>
        <v>0.01994711559365664</v>
      </c>
      <c r="Q81" s="7">
        <f t="shared" si="22"/>
        <v>0.0023462979627030256</v>
      </c>
      <c r="R81" s="22">
        <f t="shared" si="23"/>
        <v>0.022293413556359665</v>
      </c>
      <c r="S81" s="16">
        <f t="shared" si="40"/>
        <v>0.008731693235179416</v>
      </c>
      <c r="T81" s="7">
        <f t="shared" si="41"/>
        <v>0.07672945132356568</v>
      </c>
      <c r="U81" s="7">
        <f t="shared" si="42"/>
        <v>0.9419978578422434</v>
      </c>
      <c r="V81" s="17">
        <f t="shared" si="43"/>
        <v>0.9941514026243049</v>
      </c>
      <c r="W81" s="20">
        <f t="shared" si="44"/>
        <v>12.061514544052217</v>
      </c>
      <c r="X81" s="2">
        <f t="shared" si="24"/>
        <v>0.0038500186023126765</v>
      </c>
      <c r="Y81" s="2">
        <f t="shared" si="25"/>
        <v>0.00541434648314275</v>
      </c>
      <c r="Z81" s="2">
        <f t="shared" si="26"/>
        <v>-0.0007366113918841454</v>
      </c>
      <c r="AA81" s="22">
        <f t="shared" si="45"/>
        <v>0.008527753693571283</v>
      </c>
      <c r="AB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</row>
    <row r="82" spans="1:59" s="2" customFormat="1" ht="12.75">
      <c r="A82" s="16">
        <f t="shared" si="46"/>
        <v>5.437418025482733</v>
      </c>
      <c r="B82" s="17">
        <f t="shared" si="27"/>
        <v>229.84795508662617</v>
      </c>
      <c r="C82" s="22">
        <f t="shared" si="20"/>
        <v>0.0028762305035489695</v>
      </c>
      <c r="D82" s="16">
        <f t="shared" si="28"/>
        <v>-3.8374048296926566</v>
      </c>
      <c r="E82" s="7">
        <f t="shared" si="29"/>
        <v>-2.888022010206984</v>
      </c>
      <c r="F82" s="7">
        <f t="shared" si="30"/>
        <v>0.11116659887877124</v>
      </c>
      <c r="G82" s="17">
        <f t="shared" si="31"/>
        <v>1.060549418364443</v>
      </c>
      <c r="H82" s="16">
        <f t="shared" si="32"/>
        <v>6.219304122689895E-05</v>
      </c>
      <c r="I82" s="7">
        <f t="shared" si="33"/>
        <v>0.0019384300088940432</v>
      </c>
      <c r="J82" s="7">
        <f t="shared" si="34"/>
        <v>0.5442579320452194</v>
      </c>
      <c r="K82" s="17">
        <f t="shared" si="35"/>
        <v>0.8555526118212462</v>
      </c>
      <c r="L82" s="16">
        <f t="shared" si="36"/>
        <v>0.0350428544919279</v>
      </c>
      <c r="M82" s="7">
        <f t="shared" si="37"/>
        <v>0.19435119404579382</v>
      </c>
      <c r="N82" s="7">
        <f t="shared" si="38"/>
        <v>0.9837098368672805</v>
      </c>
      <c r="O82" s="17">
        <f t="shared" si="39"/>
        <v>0.9989876277812769</v>
      </c>
      <c r="P82" s="16">
        <f t="shared" si="21"/>
        <v>0.018021284541377403</v>
      </c>
      <c r="Q82" s="7">
        <f t="shared" si="22"/>
        <v>0.0019384300088940432</v>
      </c>
      <c r="R82" s="22">
        <f t="shared" si="23"/>
        <v>0.019959714550271446</v>
      </c>
      <c r="S82" s="16">
        <f t="shared" si="40"/>
        <v>0.007396555004381744</v>
      </c>
      <c r="T82" s="7">
        <f t="shared" si="41"/>
        <v>0.0683725754534441</v>
      </c>
      <c r="U82" s="7">
        <f t="shared" si="42"/>
        <v>0.9346269706473204</v>
      </c>
      <c r="V82" s="17">
        <f t="shared" si="43"/>
        <v>0.9930637705220271</v>
      </c>
      <c r="W82" s="20">
        <f t="shared" si="44"/>
        <v>12.584187064499659</v>
      </c>
      <c r="X82" s="2">
        <f t="shared" si="24"/>
        <v>0.0031345544103220544</v>
      </c>
      <c r="Y82" s="2">
        <f t="shared" si="25"/>
        <v>0.005067520087632475</v>
      </c>
      <c r="Z82" s="2">
        <f t="shared" si="26"/>
        <v>-0.000613252267133273</v>
      </c>
      <c r="AA82" s="22">
        <f t="shared" si="45"/>
        <v>0.007588822230821256</v>
      </c>
      <c r="AB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</row>
    <row r="83" spans="1:59" s="2" customFormat="1" ht="12.75">
      <c r="A83" s="16">
        <f t="shared" si="46"/>
        <v>5.479839288895662</v>
      </c>
      <c r="B83" s="17">
        <f t="shared" si="27"/>
        <v>239.8081644422629</v>
      </c>
      <c r="C83" s="22">
        <f t="shared" si="20"/>
        <v>0.0025439000225282483</v>
      </c>
      <c r="D83" s="16">
        <f t="shared" si="28"/>
        <v>-3.898006634568269</v>
      </c>
      <c r="E83" s="7">
        <f t="shared" si="29"/>
        <v>-2.9486238150825965</v>
      </c>
      <c r="F83" s="7">
        <f t="shared" si="30"/>
        <v>0.05056479400315857</v>
      </c>
      <c r="G83" s="17">
        <f t="shared" si="31"/>
        <v>0.9999476134888307</v>
      </c>
      <c r="H83" s="16">
        <f t="shared" si="32"/>
        <v>4.851315059106742E-05</v>
      </c>
      <c r="I83" s="7">
        <f t="shared" si="33"/>
        <v>0.0015960297251741418</v>
      </c>
      <c r="J83" s="7">
        <f t="shared" si="34"/>
        <v>0.5201639090899832</v>
      </c>
      <c r="K83" s="17">
        <f t="shared" si="35"/>
        <v>0.8413320639273574</v>
      </c>
      <c r="L83" s="16">
        <f t="shared" si="36"/>
        <v>0.030606182330009002</v>
      </c>
      <c r="M83" s="7">
        <f t="shared" si="37"/>
        <v>0.17811444090196982</v>
      </c>
      <c r="N83" s="7">
        <f t="shared" si="38"/>
        <v>0.9810814655658777</v>
      </c>
      <c r="O83" s="17">
        <f t="shared" si="39"/>
        <v>0.9987608562491657</v>
      </c>
      <c r="P83" s="16">
        <f t="shared" si="21"/>
        <v>0.01625617921899762</v>
      </c>
      <c r="Q83" s="7">
        <f t="shared" si="22"/>
        <v>0.0015960297251741418</v>
      </c>
      <c r="R83" s="22">
        <f t="shared" si="23"/>
        <v>0.017852208944171763</v>
      </c>
      <c r="S83" s="16">
        <f t="shared" si="40"/>
        <v>0.006244706936623046</v>
      </c>
      <c r="T83" s="7">
        <f t="shared" si="41"/>
        <v>0.06073610209601643</v>
      </c>
      <c r="U83" s="7">
        <f t="shared" si="42"/>
        <v>0.9265494169907537</v>
      </c>
      <c r="V83" s="17">
        <f t="shared" si="43"/>
        <v>0.9918012978971026</v>
      </c>
      <c r="W83" s="20">
        <f t="shared" si="44"/>
        <v>13.129509026079317</v>
      </c>
      <c r="X83" s="2">
        <f t="shared" si="24"/>
        <v>0.002535327105407399</v>
      </c>
      <c r="Y83" s="2">
        <f t="shared" si="25"/>
        <v>0.004721398396557619</v>
      </c>
      <c r="Z83" s="2">
        <f t="shared" si="26"/>
        <v>-0.0005085928162588394</v>
      </c>
      <c r="AA83" s="22">
        <f t="shared" si="45"/>
        <v>0.006748132685706179</v>
      </c>
      <c r="AB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</row>
    <row r="84" spans="1:59" s="2" customFormat="1" ht="12.75">
      <c r="A84" s="16">
        <f t="shared" si="46"/>
        <v>5.522260552308591</v>
      </c>
      <c r="B84" s="17">
        <f t="shared" si="27"/>
        <v>250.1999885598005</v>
      </c>
      <c r="C84" s="22">
        <f t="shared" si="20"/>
        <v>0.002249968254155623</v>
      </c>
      <c r="D84" s="16">
        <f t="shared" si="28"/>
        <v>-3.9586084394438816</v>
      </c>
      <c r="E84" s="7">
        <f t="shared" si="29"/>
        <v>-3.009225619958209</v>
      </c>
      <c r="F84" s="7">
        <f t="shared" si="30"/>
        <v>-0.01003701087245395</v>
      </c>
      <c r="G84" s="17">
        <f t="shared" si="31"/>
        <v>0.939345808613218</v>
      </c>
      <c r="H84" s="16">
        <f t="shared" si="32"/>
        <v>3.771036255140192E-05</v>
      </c>
      <c r="I84" s="7">
        <f t="shared" si="33"/>
        <v>0.0013096418917081243</v>
      </c>
      <c r="J84" s="7">
        <f t="shared" si="34"/>
        <v>0.4959958565763234</v>
      </c>
      <c r="K84" s="17">
        <f t="shared" si="35"/>
        <v>0.826223405076855</v>
      </c>
      <c r="L84" s="16">
        <f t="shared" si="36"/>
        <v>0.026645190078549708</v>
      </c>
      <c r="M84" s="7">
        <f t="shared" si="37"/>
        <v>0.16276030919155549</v>
      </c>
      <c r="N84" s="7">
        <f t="shared" si="38"/>
        <v>0.9781007190484114</v>
      </c>
      <c r="O84" s="17">
        <f t="shared" si="39"/>
        <v>0.998488458660102</v>
      </c>
      <c r="P84" s="16">
        <f t="shared" si="21"/>
        <v>0.01464211399436954</v>
      </c>
      <c r="Q84" s="7">
        <f t="shared" si="22"/>
        <v>0.0013096418917081243</v>
      </c>
      <c r="R84" s="22">
        <f t="shared" si="23"/>
        <v>0.015951755886077664</v>
      </c>
      <c r="S84" s="16">
        <f t="shared" si="40"/>
        <v>0.005254628087985713</v>
      </c>
      <c r="T84" s="7">
        <f t="shared" si="41"/>
        <v>0.05378350309708302</v>
      </c>
      <c r="U84" s="7">
        <f t="shared" si="42"/>
        <v>0.9177298878504391</v>
      </c>
      <c r="V84" s="17">
        <f t="shared" si="43"/>
        <v>0.9903412486011299</v>
      </c>
      <c r="W84" s="20">
        <f t="shared" si="44"/>
        <v>13.698461917512205</v>
      </c>
      <c r="X84" s="2">
        <f t="shared" si="24"/>
        <v>0.0020353780359884657</v>
      </c>
      <c r="Y84" s="2">
        <f t="shared" si="25"/>
        <v>0.004380961363652508</v>
      </c>
      <c r="Z84" s="2">
        <f t="shared" si="26"/>
        <v>-0.00042018498794501815</v>
      </c>
      <c r="AA84" s="22">
        <f t="shared" si="45"/>
        <v>0.005996154411695956</v>
      </c>
      <c r="AB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</row>
    <row r="85" spans="1:59" s="2" customFormat="1" ht="12.75">
      <c r="A85" s="16">
        <f t="shared" si="46"/>
        <v>5.56468181572152</v>
      </c>
      <c r="B85" s="17">
        <f t="shared" si="27"/>
        <v>261.04213099215025</v>
      </c>
      <c r="C85" s="22">
        <f t="shared" si="20"/>
        <v>0.0019899984668724875</v>
      </c>
      <c r="D85" s="16">
        <f t="shared" si="28"/>
        <v>-4.019210244319495</v>
      </c>
      <c r="E85" s="7">
        <f t="shared" si="29"/>
        <v>-3.069827424833822</v>
      </c>
      <c r="F85" s="7">
        <f t="shared" si="30"/>
        <v>-0.0706388157480666</v>
      </c>
      <c r="G85" s="17">
        <f t="shared" si="31"/>
        <v>0.8787440037376054</v>
      </c>
      <c r="H85" s="16">
        <f t="shared" si="32"/>
        <v>2.9210817549696344E-05</v>
      </c>
      <c r="I85" s="7">
        <f t="shared" si="33"/>
        <v>0.0010709811574942663</v>
      </c>
      <c r="J85" s="7">
        <f t="shared" si="34"/>
        <v>0.47184253872886106</v>
      </c>
      <c r="K85" s="17">
        <f t="shared" si="35"/>
        <v>0.8102299944964595</v>
      </c>
      <c r="L85" s="16">
        <f t="shared" si="36"/>
        <v>0.023121837835058945</v>
      </c>
      <c r="M85" s="7">
        <f t="shared" si="37"/>
        <v>0.1482940273876523</v>
      </c>
      <c r="N85" s="7">
        <f t="shared" si="38"/>
        <v>0.974732744391185</v>
      </c>
      <c r="O85" s="17">
        <f t="shared" si="39"/>
        <v>0.9981624538883463</v>
      </c>
      <c r="P85" s="16">
        <f t="shared" si="21"/>
        <v>0.013169424580418828</v>
      </c>
      <c r="Q85" s="7">
        <f t="shared" si="22"/>
        <v>0.0010709811574942663</v>
      </c>
      <c r="R85" s="22">
        <f t="shared" si="23"/>
        <v>0.014240405737913095</v>
      </c>
      <c r="S85" s="16">
        <f t="shared" si="40"/>
        <v>0.004406717573075869</v>
      </c>
      <c r="T85" s="7">
        <f t="shared" si="41"/>
        <v>0.047476733590305464</v>
      </c>
      <c r="U85" s="7">
        <f t="shared" si="42"/>
        <v>0.9081355186556909</v>
      </c>
      <c r="V85" s="17">
        <f t="shared" si="43"/>
        <v>0.9886588897637231</v>
      </c>
      <c r="W85" s="20">
        <f t="shared" si="44"/>
        <v>14.292069759257922</v>
      </c>
      <c r="X85" s="2">
        <f t="shared" si="24"/>
        <v>0.0016198894152326033</v>
      </c>
      <c r="Y85" s="2">
        <f t="shared" si="25"/>
        <v>0.004050097418063664</v>
      </c>
      <c r="Z85" s="2">
        <f t="shared" si="26"/>
        <v>-0.0003458265048303488</v>
      </c>
      <c r="AA85" s="22">
        <f t="shared" si="45"/>
        <v>0.005324160328465918</v>
      </c>
      <c r="AB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</row>
    <row r="86" spans="1:59" s="2" customFormat="1" ht="12.75">
      <c r="A86" s="16">
        <f t="shared" si="46"/>
        <v>5.607103079134449</v>
      </c>
      <c r="B86" s="17">
        <f t="shared" si="27"/>
        <v>272.3541057902008</v>
      </c>
      <c r="C86" s="22">
        <f t="shared" si="20"/>
        <v>0.0017600665657573962</v>
      </c>
      <c r="D86" s="16">
        <f t="shared" si="28"/>
        <v>-4.079812049195107</v>
      </c>
      <c r="E86" s="7">
        <f t="shared" si="29"/>
        <v>-3.1304292297094345</v>
      </c>
      <c r="F86" s="7">
        <f t="shared" si="30"/>
        <v>-0.1312406206236793</v>
      </c>
      <c r="G86" s="17">
        <f t="shared" si="31"/>
        <v>0.8181421988619926</v>
      </c>
      <c r="H86" s="16">
        <f t="shared" si="32"/>
        <v>2.2547935487282622E-05</v>
      </c>
      <c r="I86" s="7">
        <f t="shared" si="33"/>
        <v>0.0008728223477819652</v>
      </c>
      <c r="J86" s="7">
        <f t="shared" si="34"/>
        <v>0.4477924464027281</v>
      </c>
      <c r="K86" s="17">
        <f t="shared" si="35"/>
        <v>0.7933620625748818</v>
      </c>
      <c r="L86" s="16">
        <f t="shared" si="36"/>
        <v>0.019999257945014004</v>
      </c>
      <c r="M86" s="7">
        <f t="shared" si="37"/>
        <v>0.13471420266476086</v>
      </c>
      <c r="N86" s="7">
        <f t="shared" si="38"/>
        <v>0.9709411836933955</v>
      </c>
      <c r="O86" s="17">
        <f t="shared" si="39"/>
        <v>0.9977737216286299</v>
      </c>
      <c r="P86" s="16">
        <f t="shared" si="21"/>
        <v>0.011828568865419619</v>
      </c>
      <c r="Q86" s="7">
        <f t="shared" si="22"/>
        <v>0.0008728223477819652</v>
      </c>
      <c r="R86" s="22">
        <f t="shared" si="23"/>
        <v>0.012701391213201584</v>
      </c>
      <c r="S86" s="16">
        <f t="shared" si="40"/>
        <v>0.003683221879430598</v>
      </c>
      <c r="T86" s="7">
        <f t="shared" si="41"/>
        <v>0.04177676893938698</v>
      </c>
      <c r="U86" s="7">
        <f t="shared" si="42"/>
        <v>0.8977364857874818</v>
      </c>
      <c r="V86" s="17">
        <f t="shared" si="43"/>
        <v>0.9867274761686707</v>
      </c>
      <c r="W86" s="20">
        <f t="shared" si="44"/>
        <v>14.911400946580965</v>
      </c>
      <c r="X86" s="2">
        <f t="shared" si="24"/>
        <v>0.0012759780208356946</v>
      </c>
      <c r="Y86" s="2">
        <f t="shared" si="25"/>
        <v>0.0037317517371048175</v>
      </c>
      <c r="Z86" s="2">
        <f t="shared" si="26"/>
        <v>-0.00028355085293880306</v>
      </c>
      <c r="AA86" s="22">
        <f t="shared" si="45"/>
        <v>0.004724178905001709</v>
      </c>
      <c r="AB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</row>
    <row r="87" spans="1:59" s="2" customFormat="1" ht="12.75">
      <c r="A87" s="16">
        <f t="shared" si="46"/>
        <v>5.649524342547378</v>
      </c>
      <c r="B87" s="17">
        <f t="shared" si="27"/>
        <v>284.15627262486004</v>
      </c>
      <c r="C87" s="22">
        <f t="shared" si="20"/>
        <v>0.0015567018605625556</v>
      </c>
      <c r="D87" s="16">
        <f t="shared" si="28"/>
        <v>-4.14041385407072</v>
      </c>
      <c r="E87" s="7">
        <f t="shared" si="29"/>
        <v>-3.191031034585047</v>
      </c>
      <c r="F87" s="7">
        <f t="shared" si="30"/>
        <v>-0.1918424254992918</v>
      </c>
      <c r="G87" s="17">
        <f t="shared" si="31"/>
        <v>0.75754039398638</v>
      </c>
      <c r="H87" s="16">
        <f t="shared" si="32"/>
        <v>1.7343960132087943E-05</v>
      </c>
      <c r="I87" s="7">
        <f t="shared" si="33"/>
        <v>0.0007088948364244452</v>
      </c>
      <c r="J87" s="7">
        <f t="shared" si="34"/>
        <v>0.4239328347758802</v>
      </c>
      <c r="K87" s="17">
        <f t="shared" si="35"/>
        <v>0.77563698429551</v>
      </c>
      <c r="L87" s="16">
        <f t="shared" si="36"/>
        <v>0.017242005762226897</v>
      </c>
      <c r="M87" s="7">
        <f t="shared" si="37"/>
        <v>0.12201322988750751</v>
      </c>
      <c r="N87" s="7">
        <f t="shared" si="38"/>
        <v>0.9666884065047825</v>
      </c>
      <c r="O87" s="17">
        <f t="shared" si="39"/>
        <v>0.9973118906150992</v>
      </c>
      <c r="P87" s="16">
        <f t="shared" si="21"/>
        <v>0.010610212233235182</v>
      </c>
      <c r="Q87" s="7">
        <f t="shared" si="22"/>
        <v>0.0007088948364244452</v>
      </c>
      <c r="R87" s="22">
        <f t="shared" si="23"/>
        <v>0.011319107069659627</v>
      </c>
      <c r="S87" s="16">
        <f t="shared" si="40"/>
        <v>0.0030681475381977297</v>
      </c>
      <c r="T87" s="7">
        <f t="shared" si="41"/>
        <v>0.036644105552415374</v>
      </c>
      <c r="U87" s="7">
        <f t="shared" si="42"/>
        <v>0.8865066089570734</v>
      </c>
      <c r="V87" s="17">
        <f t="shared" si="43"/>
        <v>0.9845182639177973</v>
      </c>
      <c r="W87" s="20">
        <f t="shared" si="44"/>
        <v>15.557570172484283</v>
      </c>
      <c r="X87" s="2">
        <f t="shared" si="24"/>
        <v>0.0009924966745760114</v>
      </c>
      <c r="Y87" s="2">
        <f t="shared" si="25"/>
        <v>0.003428063480742177</v>
      </c>
      <c r="Z87" s="2">
        <f t="shared" si="26"/>
        <v>-0.00023161435533316068</v>
      </c>
      <c r="AA87" s="22">
        <f t="shared" si="45"/>
        <v>0.004188945799985027</v>
      </c>
      <c r="AB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</row>
    <row r="88" spans="1:59" s="2" customFormat="1" ht="12.75">
      <c r="A88" s="16">
        <f t="shared" si="46"/>
        <v>5.691945605960306</v>
      </c>
      <c r="B88" s="17">
        <f t="shared" si="27"/>
        <v>296.4698734310726</v>
      </c>
      <c r="C88" s="22">
        <f t="shared" si="20"/>
        <v>0.0013768346776339751</v>
      </c>
      <c r="D88" s="16">
        <f t="shared" si="28"/>
        <v>-4.201015658946332</v>
      </c>
      <c r="E88" s="7">
        <f t="shared" si="29"/>
        <v>-3.25163283946066</v>
      </c>
      <c r="F88" s="7">
        <f t="shared" si="30"/>
        <v>-0.2524442303749043</v>
      </c>
      <c r="G88" s="17">
        <f t="shared" si="31"/>
        <v>0.6969385891107677</v>
      </c>
      <c r="H88" s="16">
        <f t="shared" si="32"/>
        <v>1.3294333135682734E-05</v>
      </c>
      <c r="I88" s="7">
        <f t="shared" si="33"/>
        <v>0.0005737820660444148</v>
      </c>
      <c r="J88" s="7">
        <f t="shared" si="34"/>
        <v>0.40034891093401626</v>
      </c>
      <c r="K88" s="17">
        <f t="shared" si="35"/>
        <v>0.7570794602267594</v>
      </c>
      <c r="L88" s="16">
        <f t="shared" si="36"/>
        <v>0.014816262292847937</v>
      </c>
      <c r="M88" s="7">
        <f t="shared" si="37"/>
        <v>0.11017776364870469</v>
      </c>
      <c r="N88" s="7">
        <f t="shared" si="38"/>
        <v>0.96193579122201</v>
      </c>
      <c r="O88" s="17">
        <f t="shared" si="39"/>
        <v>0.9967652253913524</v>
      </c>
      <c r="P88" s="16">
        <f t="shared" si="21"/>
        <v>0.009505298144937368</v>
      </c>
      <c r="Q88" s="7">
        <f t="shared" si="22"/>
        <v>0.0005737820660444148</v>
      </c>
      <c r="R88" s="22">
        <f t="shared" si="23"/>
        <v>0.010079080210981783</v>
      </c>
      <c r="S88" s="16">
        <f t="shared" si="40"/>
        <v>0.002547162753089638</v>
      </c>
      <c r="T88" s="7">
        <f t="shared" si="41"/>
        <v>0.03203922025700856</v>
      </c>
      <c r="U88" s="7">
        <f t="shared" si="42"/>
        <v>0.8744239484927128</v>
      </c>
      <c r="V88" s="17">
        <f t="shared" si="43"/>
        <v>0.9820005575035317</v>
      </c>
      <c r="W88" s="20">
        <f t="shared" si="44"/>
        <v>16.231740433971062</v>
      </c>
      <c r="X88" s="2">
        <f t="shared" si="24"/>
        <v>0.000759845740985516</v>
      </c>
      <c r="Y88" s="2">
        <f t="shared" si="25"/>
        <v>0.003140491308228951</v>
      </c>
      <c r="Z88" s="2">
        <f t="shared" si="26"/>
        <v>-0.00018848125071146082</v>
      </c>
      <c r="AA88" s="22">
        <f t="shared" si="45"/>
        <v>0.003711855798503006</v>
      </c>
      <c r="AB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</row>
    <row r="89" spans="1:59" s="2" customFormat="1" ht="12.75">
      <c r="A89" s="16">
        <f t="shared" si="46"/>
        <v>5.734366869373235</v>
      </c>
      <c r="B89" s="17">
        <f t="shared" si="27"/>
        <v>309.31707063976523</v>
      </c>
      <c r="C89" s="22">
        <f t="shared" si="20"/>
        <v>0.0012177500249472306</v>
      </c>
      <c r="D89" s="16">
        <f t="shared" si="28"/>
        <v>-4.261617463821945</v>
      </c>
      <c r="E89" s="7">
        <f t="shared" si="29"/>
        <v>-3.3122346443362725</v>
      </c>
      <c r="F89" s="7">
        <f t="shared" si="30"/>
        <v>-0.3130460352505172</v>
      </c>
      <c r="G89" s="17">
        <f t="shared" si="31"/>
        <v>0.6363367842351548</v>
      </c>
      <c r="H89" s="16">
        <f t="shared" si="32"/>
        <v>1.0154536426054683E-05</v>
      </c>
      <c r="I89" s="7">
        <f t="shared" si="33"/>
        <v>0.0004628270122682965</v>
      </c>
      <c r="J89" s="7">
        <f t="shared" si="34"/>
        <v>0.3771229090060857</v>
      </c>
      <c r="K89" s="17">
        <f t="shared" si="35"/>
        <v>0.7377215967744826</v>
      </c>
      <c r="L89" s="16">
        <f t="shared" si="36"/>
        <v>0.01268999077406241</v>
      </c>
      <c r="M89" s="7">
        <f t="shared" si="37"/>
        <v>0.09918924104323235</v>
      </c>
      <c r="N89" s="7">
        <f t="shared" si="38"/>
        <v>0.9566440560382374</v>
      </c>
      <c r="O89" s="17">
        <f t="shared" si="39"/>
        <v>0.9961205136195926</v>
      </c>
      <c r="P89" s="16">
        <f t="shared" si="21"/>
        <v>0.008505104934512078</v>
      </c>
      <c r="Q89" s="7">
        <f t="shared" si="22"/>
        <v>0.0004628270122682965</v>
      </c>
      <c r="R89" s="22">
        <f t="shared" si="23"/>
        <v>0.008967931946780375</v>
      </c>
      <c r="S89" s="16">
        <f t="shared" si="40"/>
        <v>0.0021074912861336337</v>
      </c>
      <c r="T89" s="7">
        <f t="shared" si="41"/>
        <v>0.027922984298460074</v>
      </c>
      <c r="U89" s="7">
        <f t="shared" si="42"/>
        <v>0.861471385764793</v>
      </c>
      <c r="V89" s="17">
        <f t="shared" si="43"/>
        <v>0.9791417942336539</v>
      </c>
      <c r="W89" s="20">
        <f t="shared" si="44"/>
        <v>16.93512512524567</v>
      </c>
      <c r="X89" s="2">
        <f t="shared" si="24"/>
        <v>0.0005697962589696949</v>
      </c>
      <c r="Y89" s="2">
        <f t="shared" si="25"/>
        <v>0.002869926877413294</v>
      </c>
      <c r="Z89" s="2">
        <f t="shared" si="26"/>
        <v>-0.00015280755487715237</v>
      </c>
      <c r="AA89" s="22">
        <f t="shared" si="45"/>
        <v>0.003286915581505836</v>
      </c>
      <c r="AB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</row>
    <row r="90" spans="1:59" s="2" customFormat="1" ht="12.75">
      <c r="A90" s="16">
        <f t="shared" si="46"/>
        <v>5.776788132786164</v>
      </c>
      <c r="B90" s="17">
        <f t="shared" si="27"/>
        <v>322.7209870665318</v>
      </c>
      <c r="C90" s="22">
        <f t="shared" si="20"/>
        <v>0.001077046610859119</v>
      </c>
      <c r="D90" s="16">
        <f t="shared" si="28"/>
        <v>-4.322219268697558</v>
      </c>
      <c r="E90" s="7">
        <f t="shared" si="29"/>
        <v>-3.372836449211885</v>
      </c>
      <c r="F90" s="7">
        <f t="shared" si="30"/>
        <v>-0.3736478401261296</v>
      </c>
      <c r="G90" s="17">
        <f t="shared" si="31"/>
        <v>0.5757349793595423</v>
      </c>
      <c r="H90" s="16">
        <f t="shared" si="32"/>
        <v>7.729072724838026E-06</v>
      </c>
      <c r="I90" s="7">
        <f t="shared" si="33"/>
        <v>0.00037204413208125064</v>
      </c>
      <c r="J90" s="7">
        <f t="shared" si="34"/>
        <v>0.3543332230781776</v>
      </c>
      <c r="K90" s="17">
        <f t="shared" si="35"/>
        <v>0.7176028792193265</v>
      </c>
      <c r="L90" s="16">
        <f t="shared" si="36"/>
        <v>0.010833049949795837</v>
      </c>
      <c r="M90" s="7">
        <f t="shared" si="37"/>
        <v>0.08902444258520137</v>
      </c>
      <c r="N90" s="7">
        <f t="shared" si="38"/>
        <v>0.950773638949434</v>
      </c>
      <c r="O90" s="17">
        <f t="shared" si="39"/>
        <v>0.9953629562771455</v>
      </c>
      <c r="P90" s="16">
        <f t="shared" si="21"/>
        <v>0.0076012899030525475</v>
      </c>
      <c r="Q90" s="7">
        <f t="shared" si="22"/>
        <v>0.00037204413208125064</v>
      </c>
      <c r="R90" s="22">
        <f t="shared" si="23"/>
        <v>0.007973334035133797</v>
      </c>
      <c r="S90" s="16">
        <f t="shared" si="40"/>
        <v>0.0017378015621692944</v>
      </c>
      <c r="T90" s="7">
        <f t="shared" si="41"/>
        <v>0.02425702935861418</v>
      </c>
      <c r="U90" s="7">
        <f t="shared" si="42"/>
        <v>0.8476371744279168</v>
      </c>
      <c r="V90" s="17">
        <f t="shared" si="43"/>
        <v>0.9759076696402228</v>
      </c>
      <c r="W90" s="20">
        <f t="shared" si="44"/>
        <v>17.668990221621133</v>
      </c>
      <c r="X90" s="2">
        <f t="shared" si="24"/>
        <v>0.0004153257711422421</v>
      </c>
      <c r="Y90" s="2">
        <f t="shared" si="25"/>
        <v>0.002616796346109497</v>
      </c>
      <c r="Z90" s="2">
        <f t="shared" si="26"/>
        <v>-0.0001234243486434705</v>
      </c>
      <c r="AA90" s="22">
        <f t="shared" si="45"/>
        <v>0.002908697768608269</v>
      </c>
      <c r="AB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</row>
    <row r="91" spans="1:59" s="2" customFormat="1" ht="12.75">
      <c r="A91" s="16">
        <f t="shared" si="46"/>
        <v>5.819209396199093</v>
      </c>
      <c r="B91" s="17">
        <f t="shared" si="27"/>
        <v>336.70574752885113</v>
      </c>
      <c r="C91" s="22">
        <f t="shared" si="20"/>
        <v>0.0009526005979867524</v>
      </c>
      <c r="D91" s="16">
        <f t="shared" si="28"/>
        <v>-4.3828210735731705</v>
      </c>
      <c r="E91" s="7">
        <f t="shared" si="29"/>
        <v>-3.4334382540874975</v>
      </c>
      <c r="F91" s="7">
        <f t="shared" si="30"/>
        <v>-0.43424964500174246</v>
      </c>
      <c r="G91" s="17">
        <f t="shared" si="31"/>
        <v>0.5151331744839294</v>
      </c>
      <c r="H91" s="16">
        <f t="shared" si="32"/>
        <v>5.862285598512429E-06</v>
      </c>
      <c r="I91" s="7">
        <f t="shared" si="33"/>
        <v>0.000298038112135135</v>
      </c>
      <c r="J91" s="7">
        <f t="shared" si="34"/>
        <v>0.332053611988406</v>
      </c>
      <c r="K91" s="17">
        <f t="shared" si="35"/>
        <v>0.6967700331301385</v>
      </c>
      <c r="L91" s="16">
        <f t="shared" si="36"/>
        <v>0.009217267366475657</v>
      </c>
      <c r="M91" s="7">
        <f t="shared" si="37"/>
        <v>0.07965607872456282</v>
      </c>
      <c r="N91" s="7">
        <f t="shared" si="38"/>
        <v>0.9442851251248833</v>
      </c>
      <c r="O91" s="17">
        <f t="shared" si="39"/>
        <v>0.9944760634500988</v>
      </c>
      <c r="P91" s="16">
        <f t="shared" si="21"/>
        <v>0.0067859218821702426</v>
      </c>
      <c r="Q91" s="7">
        <f t="shared" si="22"/>
        <v>0.000298038112135135</v>
      </c>
      <c r="R91" s="22">
        <f t="shared" si="23"/>
        <v>0.0070839599943053775</v>
      </c>
      <c r="S91" s="16">
        <f t="shared" si="40"/>
        <v>0.0014280935983901344</v>
      </c>
      <c r="T91" s="7">
        <f t="shared" si="41"/>
        <v>0.021004064257398314</v>
      </c>
      <c r="U91" s="7">
        <f t="shared" si="42"/>
        <v>0.8329154498896222</v>
      </c>
      <c r="V91" s="17">
        <f t="shared" si="43"/>
        <v>0.9722623070498453</v>
      </c>
      <c r="W91" s="20">
        <f t="shared" si="44"/>
        <v>18.43465655806393</v>
      </c>
      <c r="X91" s="2">
        <f t="shared" si="24"/>
        <v>0.0002904674436934032</v>
      </c>
      <c r="Y91" s="2">
        <f t="shared" si="25"/>
        <v>0.0023811501549280546</v>
      </c>
      <c r="Z91" s="2">
        <f t="shared" si="26"/>
        <v>-9.932101195467169E-05</v>
      </c>
      <c r="AA91" s="22">
        <f t="shared" si="45"/>
        <v>0.0025722965866667863</v>
      </c>
      <c r="AB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</row>
    <row r="92" spans="1:59" s="2" customFormat="1" ht="12.75">
      <c r="A92" s="16">
        <f t="shared" si="46"/>
        <v>5.861630659612022</v>
      </c>
      <c r="B92" s="17">
        <f t="shared" si="27"/>
        <v>351.2965222667407</v>
      </c>
      <c r="C92" s="22">
        <f t="shared" si="20"/>
        <v>0.0008425335450996701</v>
      </c>
      <c r="D92" s="16">
        <f t="shared" si="28"/>
        <v>-4.443422878448783</v>
      </c>
      <c r="E92" s="7">
        <f t="shared" si="29"/>
        <v>-3.4940400589631104</v>
      </c>
      <c r="F92" s="7">
        <f t="shared" si="30"/>
        <v>-0.494851449877355</v>
      </c>
      <c r="G92" s="17">
        <f t="shared" si="31"/>
        <v>0.454531369608317</v>
      </c>
      <c r="H92" s="16">
        <f t="shared" si="32"/>
        <v>4.430751793904619E-06</v>
      </c>
      <c r="I92" s="7">
        <f t="shared" si="33"/>
        <v>0.0002379295409674631</v>
      </c>
      <c r="J92" s="7">
        <f t="shared" si="34"/>
        <v>0.3103524884817379</v>
      </c>
      <c r="K92" s="17">
        <f t="shared" si="35"/>
        <v>0.6752767720108833</v>
      </c>
      <c r="L92" s="16">
        <f t="shared" si="36"/>
        <v>0.007816476424751029</v>
      </c>
      <c r="M92" s="7">
        <f t="shared" si="37"/>
        <v>0.07105338977275999</v>
      </c>
      <c r="N92" s="7">
        <f t="shared" si="38"/>
        <v>0.9371397186615179</v>
      </c>
      <c r="O92" s="17">
        <f t="shared" si="39"/>
        <v>0.9934415587853375</v>
      </c>
      <c r="P92" s="16">
        <f t="shared" si="21"/>
        <v>0.0060515034832370335</v>
      </c>
      <c r="Q92" s="7">
        <f t="shared" si="22"/>
        <v>0.0002379295409674631</v>
      </c>
      <c r="R92" s="22">
        <f t="shared" si="23"/>
        <v>0.006289433024204497</v>
      </c>
      <c r="S92" s="16">
        <f t="shared" si="40"/>
        <v>0.0011695860030153105</v>
      </c>
      <c r="T92" s="7">
        <f t="shared" si="41"/>
        <v>0.018128142164064442</v>
      </c>
      <c r="U92" s="7">
        <f t="shared" si="42"/>
        <v>0.8173066844591232</v>
      </c>
      <c r="V92" s="17">
        <f t="shared" si="43"/>
        <v>0.9681684738884937</v>
      </c>
      <c r="W92" s="20">
        <f t="shared" si="44"/>
        <v>19.23350220647693</v>
      </c>
      <c r="X92" s="2">
        <f t="shared" si="24"/>
        <v>0.00019017267300126494</v>
      </c>
      <c r="Y92" s="2">
        <f t="shared" si="25"/>
        <v>0.002162741575855039</v>
      </c>
      <c r="Z92" s="2">
        <f t="shared" si="26"/>
        <v>-7.962881230857643E-05</v>
      </c>
      <c r="AA92" s="22">
        <f t="shared" si="45"/>
        <v>0.002273285436547728</v>
      </c>
      <c r="AB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</row>
    <row r="93" spans="1:59" s="2" customFormat="1" ht="12.75">
      <c r="A93" s="16">
        <f t="shared" si="46"/>
        <v>5.904051923024951</v>
      </c>
      <c r="B93" s="17">
        <f t="shared" si="27"/>
        <v>366.5195722449975</v>
      </c>
      <c r="C93" s="22">
        <f t="shared" si="20"/>
        <v>0.0007451840531262082</v>
      </c>
      <c r="D93" s="16">
        <f t="shared" si="28"/>
        <v>-4.5040246833243955</v>
      </c>
      <c r="E93" s="7">
        <f t="shared" si="29"/>
        <v>-3.554641863838723</v>
      </c>
      <c r="F93" s="7">
        <f t="shared" si="30"/>
        <v>-0.5554532547529676</v>
      </c>
      <c r="G93" s="17">
        <f t="shared" si="31"/>
        <v>0.3939295647327042</v>
      </c>
      <c r="H93" s="16">
        <f t="shared" si="32"/>
        <v>3.337008923742779E-06</v>
      </c>
      <c r="I93" s="7">
        <f t="shared" si="33"/>
        <v>0.00018928746887603154</v>
      </c>
      <c r="J93" s="7">
        <f t="shared" si="34"/>
        <v>0.28929230327267597</v>
      </c>
      <c r="K93" s="17">
        <f t="shared" si="35"/>
        <v>0.6531834314424788</v>
      </c>
      <c r="L93" s="16">
        <f t="shared" si="36"/>
        <v>0.006606521194914783</v>
      </c>
      <c r="M93" s="7">
        <f t="shared" si="37"/>
        <v>0.06318274767405085</v>
      </c>
      <c r="N93" s="7">
        <f t="shared" si="38"/>
        <v>0.9292997543916152</v>
      </c>
      <c r="O93" s="17">
        <f t="shared" si="39"/>
        <v>0.9922392959908084</v>
      </c>
      <c r="P93" s="16">
        <f t="shared" si="21"/>
        <v>0.005390984259836955</v>
      </c>
      <c r="Q93" s="7">
        <f t="shared" si="22"/>
        <v>0.00018928746887603154</v>
      </c>
      <c r="R93" s="22">
        <f t="shared" si="23"/>
        <v>0.005580271728712986</v>
      </c>
      <c r="S93" s="16">
        <f t="shared" si="40"/>
        <v>0.0009546049291487835</v>
      </c>
      <c r="T93" s="7">
        <f t="shared" si="41"/>
        <v>0.015594879189462452</v>
      </c>
      <c r="U93" s="7">
        <f t="shared" si="42"/>
        <v>0.800818076005603</v>
      </c>
      <c r="V93" s="17">
        <f t="shared" si="43"/>
        <v>0.9635878465397351</v>
      </c>
      <c r="W93" s="20">
        <f t="shared" si="44"/>
        <v>20.066964955999378</v>
      </c>
      <c r="X93" s="2">
        <f t="shared" si="24"/>
        <v>0.0001101870502224765</v>
      </c>
      <c r="Y93" s="2">
        <f t="shared" si="25"/>
        <v>0.0019610946653782985</v>
      </c>
      <c r="Z93" s="2">
        <f t="shared" si="26"/>
        <v>-6.360515665908117E-05</v>
      </c>
      <c r="AA93" s="22">
        <f t="shared" si="45"/>
        <v>0.002007676558941694</v>
      </c>
      <c r="AB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</row>
    <row r="94" spans="1:59" s="2" customFormat="1" ht="12.75">
      <c r="A94" s="16">
        <f t="shared" si="46"/>
        <v>5.9464731864378795</v>
      </c>
      <c r="B94" s="17">
        <f t="shared" si="27"/>
        <v>382.40229641856143</v>
      </c>
      <c r="C94" s="22">
        <f t="shared" si="20"/>
        <v>0.0006590826872868457</v>
      </c>
      <c r="D94" s="16">
        <f t="shared" si="28"/>
        <v>-4.564626488200008</v>
      </c>
      <c r="E94" s="7">
        <f t="shared" si="29"/>
        <v>-3.6152436687143354</v>
      </c>
      <c r="F94" s="7">
        <f t="shared" si="30"/>
        <v>-0.6160550596285802</v>
      </c>
      <c r="G94" s="17">
        <f t="shared" si="31"/>
        <v>0.33332775985709157</v>
      </c>
      <c r="H94" s="16">
        <f t="shared" si="32"/>
        <v>2.504410278270086E-06</v>
      </c>
      <c r="I94" s="7">
        <f t="shared" si="33"/>
        <v>0.00015006868913980398</v>
      </c>
      <c r="J94" s="7">
        <f t="shared" si="34"/>
        <v>0.26892903238775734</v>
      </c>
      <c r="K94" s="17">
        <f t="shared" si="35"/>
        <v>0.6305564924548711</v>
      </c>
      <c r="L94" s="16">
        <f t="shared" si="36"/>
        <v>0.005565233144970927</v>
      </c>
      <c r="M94" s="7">
        <f t="shared" si="37"/>
        <v>0.0560082489220749</v>
      </c>
      <c r="N94" s="7">
        <f t="shared" si="38"/>
        <v>0.9207292440357725</v>
      </c>
      <c r="O94" s="17">
        <f t="shared" si="39"/>
        <v>0.9908471910650135</v>
      </c>
      <c r="P94" s="16">
        <f t="shared" si="21"/>
        <v>0.004797765991932044</v>
      </c>
      <c r="Q94" s="7">
        <f t="shared" si="22"/>
        <v>0.00015006868913980398</v>
      </c>
      <c r="R94" s="22">
        <f t="shared" si="23"/>
        <v>0.004947834681071848</v>
      </c>
      <c r="S94" s="16">
        <f t="shared" si="40"/>
        <v>0.0007764765250090067</v>
      </c>
      <c r="T94" s="7">
        <f t="shared" si="41"/>
        <v>0.013371626138405035</v>
      </c>
      <c r="U94" s="7">
        <f t="shared" si="42"/>
        <v>0.7834638586747366</v>
      </c>
      <c r="V94" s="17">
        <f t="shared" si="43"/>
        <v>0.9584813246743213</v>
      </c>
      <c r="W94" s="20">
        <f t="shared" si="44"/>
        <v>20.936544900787883</v>
      </c>
      <c r="X94" s="2">
        <f t="shared" si="24"/>
        <v>4.69392966287742E-05</v>
      </c>
      <c r="Y94" s="2">
        <f t="shared" si="25"/>
        <v>0.0017755623704334164</v>
      </c>
      <c r="Z94" s="2">
        <f t="shared" si="26"/>
        <v>-5.0618730111882115E-05</v>
      </c>
      <c r="AA94" s="22">
        <f t="shared" si="45"/>
        <v>0.0017718829369503086</v>
      </c>
      <c r="AB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</row>
    <row r="95" spans="1:59" s="2" customFormat="1" ht="12.75">
      <c r="A95" s="16">
        <f t="shared" si="46"/>
        <v>5.988894449850808</v>
      </c>
      <c r="B95" s="17">
        <f t="shared" si="27"/>
        <v>398.9732810460716</v>
      </c>
      <c r="C95" s="22">
        <f t="shared" si="20"/>
        <v>0.0005829297968185043</v>
      </c>
      <c r="D95" s="16">
        <f t="shared" si="28"/>
        <v>-4.6252282930756206</v>
      </c>
      <c r="E95" s="7">
        <f t="shared" si="29"/>
        <v>-3.6758454735899484</v>
      </c>
      <c r="F95" s="7">
        <f t="shared" si="30"/>
        <v>-0.6766568645041929</v>
      </c>
      <c r="G95" s="17">
        <f t="shared" si="31"/>
        <v>0.27272595498147906</v>
      </c>
      <c r="H95" s="16">
        <f t="shared" si="32"/>
        <v>1.8729253002947033E-06</v>
      </c>
      <c r="I95" s="7">
        <f t="shared" si="33"/>
        <v>0.00011856347225924768</v>
      </c>
      <c r="J95" s="7">
        <f t="shared" si="34"/>
        <v>0.2493117738081474</v>
      </c>
      <c r="K95" s="17">
        <f t="shared" si="35"/>
        <v>0.6074679993360508</v>
      </c>
      <c r="L95" s="16">
        <f t="shared" si="36"/>
        <v>0.004672383953911452</v>
      </c>
      <c r="M95" s="7">
        <f t="shared" si="37"/>
        <v>0.049492288977788235</v>
      </c>
      <c r="N95" s="7">
        <f t="shared" si="38"/>
        <v>0.9113944496274053</v>
      </c>
      <c r="O95" s="17">
        <f t="shared" si="39"/>
        <v>0.9892411741749304</v>
      </c>
      <c r="P95" s="16">
        <f t="shared" si="21"/>
        <v>0.004265701257161451</v>
      </c>
      <c r="Q95" s="7">
        <f t="shared" si="22"/>
        <v>0.00011856347225924768</v>
      </c>
      <c r="R95" s="22">
        <f t="shared" si="23"/>
        <v>0.004384264729420699</v>
      </c>
      <c r="S95" s="16">
        <f t="shared" si="40"/>
        <v>0.0006294240970871057</v>
      </c>
      <c r="T95" s="7">
        <f t="shared" si="41"/>
        <v>0.011427595962665293</v>
      </c>
      <c r="U95" s="7">
        <f t="shared" si="42"/>
        <v>0.7652655252734494</v>
      </c>
      <c r="V95" s="17">
        <f t="shared" si="43"/>
        <v>0.9528093949310386</v>
      </c>
      <c r="W95" s="20">
        <f t="shared" si="44"/>
        <v>21.843807139936118</v>
      </c>
      <c r="X95" s="2">
        <f t="shared" si="24"/>
        <v>-2.5574156280565913E-06</v>
      </c>
      <c r="Y95" s="2">
        <f t="shared" si="25"/>
        <v>0.001605375605567365</v>
      </c>
      <c r="Z95" s="2">
        <f t="shared" si="26"/>
        <v>-4.013567160492836E-05</v>
      </c>
      <c r="AA95" s="22">
        <f t="shared" si="45"/>
        <v>0.00156268251833438</v>
      </c>
      <c r="AB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</row>
    <row r="96" spans="1:59" s="2" customFormat="1" ht="12.75">
      <c r="A96" s="16">
        <f t="shared" si="46"/>
        <v>6.031315713263737</v>
      </c>
      <c r="B96" s="17">
        <f t="shared" si="27"/>
        <v>416.26235114037144</v>
      </c>
      <c r="C96" s="22">
        <f t="shared" si="20"/>
        <v>0.0005155758974912537</v>
      </c>
      <c r="D96" s="16">
        <f t="shared" si="28"/>
        <v>-4.685830097951233</v>
      </c>
      <c r="E96" s="7">
        <f t="shared" si="29"/>
        <v>-3.736447278465561</v>
      </c>
      <c r="F96" s="7">
        <f t="shared" si="30"/>
        <v>-0.7372586693798056</v>
      </c>
      <c r="G96" s="17">
        <f t="shared" si="31"/>
        <v>0.21212415010586635</v>
      </c>
      <c r="H96" s="16">
        <f t="shared" si="32"/>
        <v>1.3957288265142864E-06</v>
      </c>
      <c r="I96" s="7">
        <f t="shared" si="33"/>
        <v>9.33474083493202E-05</v>
      </c>
      <c r="J96" s="7">
        <f t="shared" si="34"/>
        <v>0.23048245697871095</v>
      </c>
      <c r="K96" s="17">
        <f t="shared" si="35"/>
        <v>0.5839948794789126</v>
      </c>
      <c r="L96" s="16">
        <f t="shared" si="36"/>
        <v>0.003909618503747936</v>
      </c>
      <c r="M96" s="7">
        <f t="shared" si="37"/>
        <v>0.04359610974989592</v>
      </c>
      <c r="N96" s="7">
        <f t="shared" si="38"/>
        <v>0.9012644758243198</v>
      </c>
      <c r="O96" s="17">
        <f t="shared" si="39"/>
        <v>0.9873951652704547</v>
      </c>
      <c r="P96" s="16">
        <f t="shared" si="21"/>
        <v>0.003789086392601198</v>
      </c>
      <c r="Q96" s="7">
        <f t="shared" si="22"/>
        <v>9.33474083493202E-05</v>
      </c>
      <c r="R96" s="22">
        <f t="shared" si="23"/>
        <v>0.0038824338009505184</v>
      </c>
      <c r="S96" s="16">
        <f t="shared" si="40"/>
        <v>0.0005084709037791457</v>
      </c>
      <c r="T96" s="7">
        <f t="shared" si="41"/>
        <v>0.009733950066305619</v>
      </c>
      <c r="U96" s="7">
        <f t="shared" si="42"/>
        <v>0.7462519523239075</v>
      </c>
      <c r="V96" s="17">
        <f t="shared" si="43"/>
        <v>0.9465325426689217</v>
      </c>
      <c r="W96" s="20">
        <f t="shared" si="44"/>
        <v>22.790384594392556</v>
      </c>
      <c r="X96" s="2">
        <f t="shared" si="24"/>
        <v>-4.079248704181311E-05</v>
      </c>
      <c r="Y96" s="2">
        <f t="shared" si="25"/>
        <v>0.0014496841562490275</v>
      </c>
      <c r="Z96" s="2">
        <f t="shared" si="26"/>
        <v>-3.1706875801695845E-05</v>
      </c>
      <c r="AA96" s="22">
        <f t="shared" si="45"/>
        <v>0.0013771847934055186</v>
      </c>
      <c r="AB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</row>
    <row r="97" spans="1:59" s="2" customFormat="1" ht="12.75">
      <c r="A97" s="16">
        <f t="shared" si="46"/>
        <v>6.073736976676666</v>
      </c>
      <c r="B97" s="17">
        <f t="shared" si="27"/>
        <v>434.3006241485654</v>
      </c>
      <c r="C97" s="22">
        <f t="shared" si="20"/>
        <v>0.00045600432080275793</v>
      </c>
      <c r="D97" s="16">
        <f t="shared" si="28"/>
        <v>-4.7464319028268465</v>
      </c>
      <c r="E97" s="7">
        <f t="shared" si="29"/>
        <v>-3.7970490833411734</v>
      </c>
      <c r="F97" s="7">
        <f t="shared" si="30"/>
        <v>-0.7978604742554183</v>
      </c>
      <c r="G97" s="17">
        <f t="shared" si="31"/>
        <v>0.15152234523025362</v>
      </c>
      <c r="H97" s="16">
        <f t="shared" si="32"/>
        <v>1.036444457036545E-06</v>
      </c>
      <c r="I97" s="7">
        <f t="shared" si="33"/>
        <v>7.323895891409027E-05</v>
      </c>
      <c r="J97" s="7">
        <f t="shared" si="34"/>
        <v>0.21247566626864112</v>
      </c>
      <c r="K97" s="17">
        <f t="shared" si="35"/>
        <v>0.5602181751095991</v>
      </c>
      <c r="L97" s="16">
        <f t="shared" si="36"/>
        <v>0.003260371978300425</v>
      </c>
      <c r="M97" s="7">
        <f t="shared" si="37"/>
        <v>0.03828031300623125</v>
      </c>
      <c r="N97" s="7">
        <f t="shared" si="38"/>
        <v>0.8903118715125553</v>
      </c>
      <c r="O97" s="17">
        <f t="shared" si="39"/>
        <v>0.9852810776065258</v>
      </c>
      <c r="P97" s="16">
        <f t="shared" si="21"/>
        <v>0.0033626498740666035</v>
      </c>
      <c r="Q97" s="7">
        <f t="shared" si="22"/>
        <v>7.323895891409027E-05</v>
      </c>
      <c r="R97" s="22">
        <f t="shared" si="23"/>
        <v>0.0034358888329806938</v>
      </c>
      <c r="S97" s="16">
        <f t="shared" si="40"/>
        <v>0.0004093492273014032</v>
      </c>
      <c r="T97" s="7">
        <f t="shared" si="41"/>
        <v>0.00826384707691108</v>
      </c>
      <c r="U97" s="7">
        <f t="shared" si="42"/>
        <v>0.7264594204839365</v>
      </c>
      <c r="V97" s="17">
        <f t="shared" si="43"/>
        <v>0.9396117092509</v>
      </c>
      <c r="W97" s="20">
        <f t="shared" si="44"/>
        <v>23.777980945946247</v>
      </c>
      <c r="X97" s="2">
        <f t="shared" si="24"/>
        <v>-6.983408595971744E-05</v>
      </c>
      <c r="Y97" s="2">
        <f t="shared" si="25"/>
        <v>0.0013075902718182903</v>
      </c>
      <c r="Z97" s="2">
        <f t="shared" si="26"/>
        <v>-2.4956460747502793E-05</v>
      </c>
      <c r="AA97" s="22">
        <f t="shared" si="45"/>
        <v>0.00121279972511107</v>
      </c>
      <c r="AB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</row>
    <row r="98" spans="1:59" s="2" customFormat="1" ht="12.75">
      <c r="A98" s="16">
        <f t="shared" si="46"/>
        <v>6.116158240089595</v>
      </c>
      <c r="B98" s="17">
        <f aca="true" t="shared" si="47" ref="B98:B129">EXP(A98)</f>
        <v>453.1205659582418</v>
      </c>
      <c r="C98" s="22">
        <f t="shared" si="20"/>
        <v>0.0004033158679499987</v>
      </c>
      <c r="D98" s="16">
        <f aca="true" t="shared" si="48" ref="D98:D133">+LN($F$7/$B98)/$B$4</f>
        <v>-4.807033707702459</v>
      </c>
      <c r="E98" s="7">
        <f aca="true" t="shared" si="49" ref="E98:E133">+LN($F$8/$B98)/$B$4</f>
        <v>-3.8576508882167864</v>
      </c>
      <c r="F98" s="7">
        <f aca="true" t="shared" si="50" ref="F98:F133">+LN($F$9/$B98)/$B$4</f>
        <v>-0.8584622791310309</v>
      </c>
      <c r="G98" s="17">
        <f aca="true" t="shared" si="51" ref="G98:G133">+LN($F$10/$B98)/$B$4</f>
        <v>0.09092054035464109</v>
      </c>
      <c r="H98" s="16">
        <f aca="true" t="shared" si="52" ref="H98:H133">+NORMSDIST(D98)</f>
        <v>7.669273508481567E-07</v>
      </c>
      <c r="I98" s="7">
        <f aca="true" t="shared" si="53" ref="I98:I133">+NORMSDIST(E98)</f>
        <v>5.726228500879671E-05</v>
      </c>
      <c r="J98" s="7">
        <f aca="true" t="shared" si="54" ref="J98:J133">+NORMSDIST(F98)</f>
        <v>0.19531857703355138</v>
      </c>
      <c r="K98" s="17">
        <f aca="true" t="shared" si="55" ref="K98:K133">+NORMSDIST(G98)</f>
        <v>0.5362221987613098</v>
      </c>
      <c r="L98" s="16">
        <f aca="true" t="shared" si="56" ref="L98:L133">+NORMSDIST(D98+$F$13)</f>
        <v>0.0027097747611892764</v>
      </c>
      <c r="M98" s="7">
        <f aca="true" t="shared" si="57" ref="M98:M133">+NORMSDIST(E98+$F$13)</f>
        <v>0.03350533394875155</v>
      </c>
      <c r="N98" s="7">
        <f aca="true" t="shared" si="58" ref="N98:N133">+NORMSDIST(F98+$F$13)</f>
        <v>0.8785132300438286</v>
      </c>
      <c r="O98" s="17">
        <f aca="true" t="shared" si="59" ref="O98:O133">+NORMSDIST(G98+$F$13)</f>
        <v>0.9828688533252155</v>
      </c>
      <c r="P98" s="16">
        <f t="shared" si="21"/>
        <v>0.0029815370540462733</v>
      </c>
      <c r="Q98" s="7">
        <f t="shared" si="22"/>
        <v>5.726228500879671E-05</v>
      </c>
      <c r="R98" s="22">
        <f t="shared" si="23"/>
        <v>0.00303879933905507</v>
      </c>
      <c r="S98" s="16">
        <f aca="true" t="shared" si="60" ref="S98:S133">+NORMSDIST(D98+$F$22)</f>
        <v>0.00032841613343370657</v>
      </c>
      <c r="T98" s="7">
        <f aca="true" t="shared" si="61" ref="T98:T133">+NORMSDIST(E98+$F$22)</f>
        <v>0.0069924580144404835</v>
      </c>
      <c r="U98" s="7">
        <f aca="true" t="shared" si="62" ref="U98:U133">+NORMSDIST(F98+$F$22)</f>
        <v>0.7059315249962141</v>
      </c>
      <c r="V98" s="17">
        <f aca="true" t="shared" si="63" ref="V98:V133">+NORMSDIST(G98+$F$22)</f>
        <v>0.9320087909860951</v>
      </c>
      <c r="W98" s="20">
        <f aca="true" t="shared" si="64" ref="W98:W133">+B98/$F$11</f>
        <v>24.808373703570332</v>
      </c>
      <c r="X98" s="2">
        <f t="shared" si="24"/>
        <v>-9.139540073168486E-05</v>
      </c>
      <c r="Y98" s="2">
        <f t="shared" si="25"/>
        <v>0.001178175797494187</v>
      </c>
      <c r="Z98" s="2">
        <f t="shared" si="26"/>
        <v>-1.9571401406013324E-05</v>
      </c>
      <c r="AA98" s="22">
        <f aca="true" t="shared" si="65" ref="AA98:AA129">MAX(X98+Y98+Z98,0.0000001)</f>
        <v>0.001067208995356489</v>
      </c>
      <c r="AB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</row>
    <row r="99" spans="1:59" s="2" customFormat="1" ht="12.75">
      <c r="A99" s="16">
        <f aca="true" t="shared" si="66" ref="A99:A133">+A98+$F$5</f>
        <v>6.158579503502524</v>
      </c>
      <c r="B99" s="17">
        <f t="shared" si="47"/>
        <v>472.75604933066404</v>
      </c>
      <c r="C99" s="22">
        <f aca="true" t="shared" si="67" ref="C99:C133">IF(B99&lt;$F$10,(($F$8/B99)^($B$3/$B$8))*$B$2,0.0000001)</f>
        <v>0.00035671523693877466</v>
      </c>
      <c r="D99" s="16">
        <f t="shared" si="48"/>
        <v>-4.8676355125780715</v>
      </c>
      <c r="E99" s="7">
        <f t="shared" si="49"/>
        <v>-3.918252693092399</v>
      </c>
      <c r="F99" s="7">
        <f t="shared" si="50"/>
        <v>-0.9190640840066435</v>
      </c>
      <c r="G99" s="17">
        <f t="shared" si="51"/>
        <v>0.030318735479028254</v>
      </c>
      <c r="H99" s="16">
        <f t="shared" si="52"/>
        <v>5.654894095208363E-07</v>
      </c>
      <c r="I99" s="7">
        <f t="shared" si="53"/>
        <v>4.461490129070711E-05</v>
      </c>
      <c r="J99" s="7">
        <f t="shared" si="54"/>
        <v>0.1790310006093857</v>
      </c>
      <c r="K99" s="17">
        <f t="shared" si="55"/>
        <v>0.5120936260905078</v>
      </c>
      <c r="L99" s="16">
        <f t="shared" si="56"/>
        <v>0.0022445485362549977</v>
      </c>
      <c r="M99" s="7">
        <f t="shared" si="57"/>
        <v>0.029231870562762108</v>
      </c>
      <c r="N99" s="7">
        <f t="shared" si="58"/>
        <v>0.8658497765757325</v>
      </c>
      <c r="O99" s="17">
        <f t="shared" si="59"/>
        <v>0.9801265351141927</v>
      </c>
      <c r="P99" s="16">
        <f aca="true" t="shared" si="68" ref="P99:P133">+($F$8/B99)^($B$3/$B$8)*(O99-M99)*EXP(0.5*$F$13^2)</f>
        <v>0.002641292107514852</v>
      </c>
      <c r="Q99" s="7">
        <f aca="true" t="shared" si="69" ref="Q99:Q133">+I99</f>
        <v>4.461490129070711E-05</v>
      </c>
      <c r="R99" s="22">
        <f aca="true" t="shared" si="70" ref="R99:R133">MAX(P99+Q99,0.0000001)</f>
        <v>0.002685907008805559</v>
      </c>
      <c r="S99" s="16">
        <f t="shared" si="60"/>
        <v>0.00026257612269797725</v>
      </c>
      <c r="T99" s="7">
        <f t="shared" si="61"/>
        <v>0.005896951973081377</v>
      </c>
      <c r="U99" s="7">
        <f t="shared" si="62"/>
        <v>0.6847189730155742</v>
      </c>
      <c r="V99" s="17">
        <f t="shared" si="63"/>
        <v>0.9236871744854286</v>
      </c>
      <c r="W99" s="20">
        <f t="shared" si="64"/>
        <v>25.883417402642213</v>
      </c>
      <c r="X99" s="2">
        <f aca="true" t="shared" si="71" ref="X99:X133">$F$15*$B$2*((S99-T99)+2/$F$18*EXP(-$F$17*$F$12)*(U99-V99))*W99^(2/$B$9)</f>
        <v>-0.00010689185879703422</v>
      </c>
      <c r="Y99" s="2">
        <f aca="true" t="shared" si="72" ref="Y99:Y133">($F$21^(2+$F$18)*(M99-O99)-(1+$F$21^2)^($F$18/2+1)*(L99-N99))*W99^(-$B$3/$B$8)*$F$16*$B$2</f>
        <v>0.0010605236630861542</v>
      </c>
      <c r="Z99" s="2">
        <f aca="true" t="shared" si="73" ref="Z99:Z133">((1+$F$21^2)*H99-$F$21^2*I99)*$B$2</f>
        <v>-1.5292298867706223E-05</v>
      </c>
      <c r="AA99" s="22">
        <f t="shared" si="65"/>
        <v>0.0009383395054214137</v>
      </c>
      <c r="AB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</row>
    <row r="100" spans="1:59" s="2" customFormat="1" ht="12.75">
      <c r="A100" s="16">
        <f t="shared" si="66"/>
        <v>6.2010007669154525</v>
      </c>
      <c r="B100" s="17">
        <f t="shared" si="47"/>
        <v>493.2424148661002</v>
      </c>
      <c r="C100" s="22">
        <f t="shared" si="67"/>
        <v>1E-07</v>
      </c>
      <c r="D100" s="16">
        <f t="shared" si="48"/>
        <v>-4.928237317453684</v>
      </c>
      <c r="E100" s="7">
        <f t="shared" si="49"/>
        <v>-3.9788544979680114</v>
      </c>
      <c r="F100" s="7">
        <f t="shared" si="50"/>
        <v>-0.979665888882256</v>
      </c>
      <c r="G100" s="17">
        <f t="shared" si="51"/>
        <v>-0.03028306939658433</v>
      </c>
      <c r="H100" s="16">
        <f t="shared" si="52"/>
        <v>4.1548530016477514E-07</v>
      </c>
      <c r="I100" s="7">
        <f t="shared" si="53"/>
        <v>3.4639701790628585E-05</v>
      </c>
      <c r="J100" s="7">
        <f t="shared" si="54"/>
        <v>0.16362553242775968</v>
      </c>
      <c r="K100" s="17">
        <f t="shared" si="55"/>
        <v>0.4879205961255415</v>
      </c>
      <c r="L100" s="16">
        <f t="shared" si="56"/>
        <v>0.0018528966663746704</v>
      </c>
      <c r="M100" s="7">
        <f t="shared" si="57"/>
        <v>0.025421265703020612</v>
      </c>
      <c r="N100" s="7">
        <f t="shared" si="58"/>
        <v>0.8523079303458657</v>
      </c>
      <c r="O100" s="17">
        <f t="shared" si="59"/>
        <v>0.9770203776919925</v>
      </c>
      <c r="P100" s="16">
        <f t="shared" si="68"/>
        <v>0.0023378379405410276</v>
      </c>
      <c r="Q100" s="7">
        <f t="shared" si="69"/>
        <v>3.4639701790628585E-05</v>
      </c>
      <c r="R100" s="22">
        <f t="shared" si="70"/>
        <v>0.002372477642331656</v>
      </c>
      <c r="S100" s="16">
        <f t="shared" si="60"/>
        <v>0.00020921070270685238</v>
      </c>
      <c r="T100" s="7">
        <f t="shared" si="61"/>
        <v>0.004956456492961947</v>
      </c>
      <c r="U100" s="7">
        <f t="shared" si="62"/>
        <v>0.6628792670156998</v>
      </c>
      <c r="V100" s="17">
        <f t="shared" si="63"/>
        <v>0.914612301810867</v>
      </c>
      <c r="W100" s="20">
        <f t="shared" si="64"/>
        <v>27.005046942798376</v>
      </c>
      <c r="X100" s="2">
        <f t="shared" si="71"/>
        <v>-0.0001174902205691274</v>
      </c>
      <c r="Y100" s="2">
        <f t="shared" si="72"/>
        <v>0.0009537345010156237</v>
      </c>
      <c r="Z100" s="2">
        <f t="shared" si="73"/>
        <v>-1.1905232636402196E-05</v>
      </c>
      <c r="AA100" s="22">
        <f t="shared" si="65"/>
        <v>0.000824339047810094</v>
      </c>
      <c r="AB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</row>
    <row r="101" spans="1:59" s="2" customFormat="1" ht="12.75">
      <c r="A101" s="16">
        <f t="shared" si="66"/>
        <v>6.243422030328381</v>
      </c>
      <c r="B101" s="17">
        <f t="shared" si="47"/>
        <v>514.6165346110187</v>
      </c>
      <c r="C101" s="22">
        <f t="shared" si="67"/>
        <v>1E-07</v>
      </c>
      <c r="D101" s="16">
        <f t="shared" si="48"/>
        <v>-4.9888391223292965</v>
      </c>
      <c r="E101" s="7">
        <f t="shared" si="49"/>
        <v>-4.039456302843624</v>
      </c>
      <c r="F101" s="7">
        <f t="shared" si="50"/>
        <v>-1.0402676937578688</v>
      </c>
      <c r="G101" s="17">
        <f t="shared" si="51"/>
        <v>-0.09088487427219685</v>
      </c>
      <c r="H101" s="16">
        <f t="shared" si="52"/>
        <v>3.0419123786540325E-07</v>
      </c>
      <c r="I101" s="7">
        <f t="shared" si="53"/>
        <v>2.6800910717383886E-05</v>
      </c>
      <c r="J101" s="7">
        <f t="shared" si="54"/>
        <v>0.1491077955351544</v>
      </c>
      <c r="K101" s="17">
        <f t="shared" si="55"/>
        <v>0.46379197126275007</v>
      </c>
      <c r="L101" s="16">
        <f t="shared" si="56"/>
        <v>0.0015243915758366144</v>
      </c>
      <c r="M101" s="7">
        <f t="shared" si="57"/>
        <v>0.02203584017050486</v>
      </c>
      <c r="N101" s="7">
        <f t="shared" si="58"/>
        <v>0.8378798293451792</v>
      </c>
      <c r="O101" s="17">
        <f t="shared" si="59"/>
        <v>0.973515002463887</v>
      </c>
      <c r="P101" s="16">
        <f t="shared" si="68"/>
        <v>0.0020674547226011766</v>
      </c>
      <c r="Q101" s="7">
        <f t="shared" si="69"/>
        <v>2.6800910717383886E-05</v>
      </c>
      <c r="R101" s="22">
        <f t="shared" si="70"/>
        <v>0.0020942556333185605</v>
      </c>
      <c r="S101" s="16">
        <f t="shared" si="60"/>
        <v>0.00016611476845729278</v>
      </c>
      <c r="T101" s="7">
        <f t="shared" si="61"/>
        <v>0.0041519967522243295</v>
      </c>
      <c r="U101" s="7">
        <f t="shared" si="62"/>
        <v>0.6404762759285887</v>
      </c>
      <c r="V101" s="17">
        <f t="shared" si="63"/>
        <v>0.9047522574645359</v>
      </c>
      <c r="W101" s="20">
        <f t="shared" si="64"/>
        <v>28.175281070431563</v>
      </c>
      <c r="X101" s="2">
        <f t="shared" si="71"/>
        <v>-0.00012415043269854668</v>
      </c>
      <c r="Y101" s="2">
        <f t="shared" si="72"/>
        <v>0.0008569391118747422</v>
      </c>
      <c r="Z101" s="2">
        <f t="shared" si="73"/>
        <v>-9.23462777476125E-06</v>
      </c>
      <c r="AA101" s="22">
        <f t="shared" si="65"/>
        <v>0.0007235540514014344</v>
      </c>
      <c r="AB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</row>
    <row r="102" spans="1:59" s="2" customFormat="1" ht="12.75">
      <c r="A102" s="16">
        <f t="shared" si="66"/>
        <v>6.28584329374131</v>
      </c>
      <c r="B102" s="17">
        <f t="shared" si="47"/>
        <v>536.9168784216313</v>
      </c>
      <c r="C102" s="22">
        <f t="shared" si="67"/>
        <v>1E-07</v>
      </c>
      <c r="D102" s="16">
        <f t="shared" si="48"/>
        <v>-5.049440927204909</v>
      </c>
      <c r="E102" s="7">
        <f t="shared" si="49"/>
        <v>-4.100058107719237</v>
      </c>
      <c r="F102" s="7">
        <f t="shared" si="50"/>
        <v>-1.1008694986334815</v>
      </c>
      <c r="G102" s="17">
        <f t="shared" si="51"/>
        <v>-0.15148667914780936</v>
      </c>
      <c r="H102" s="16">
        <f t="shared" si="52"/>
        <v>2.219200437858504E-07</v>
      </c>
      <c r="I102" s="7">
        <f t="shared" si="53"/>
        <v>2.0663527734998688E-05</v>
      </c>
      <c r="J102" s="7">
        <f t="shared" si="54"/>
        <v>0.13547677016948834</v>
      </c>
      <c r="K102" s="17">
        <f t="shared" si="55"/>
        <v>0.4397958912009161</v>
      </c>
      <c r="L102" s="16">
        <f t="shared" si="56"/>
        <v>0.001249861500108751</v>
      </c>
      <c r="M102" s="7">
        <f t="shared" si="57"/>
        <v>0.0190391762342067</v>
      </c>
      <c r="N102" s="7">
        <f t="shared" si="58"/>
        <v>0.8225638047934791</v>
      </c>
      <c r="O102" s="17">
        <f t="shared" si="59"/>
        <v>0.9695735981378754</v>
      </c>
      <c r="P102" s="16">
        <f t="shared" si="68"/>
        <v>0.0018267576121091525</v>
      </c>
      <c r="Q102" s="7">
        <f t="shared" si="69"/>
        <v>2.0663527734998688E-05</v>
      </c>
      <c r="R102" s="22">
        <f t="shared" si="70"/>
        <v>0.0018474211398441511</v>
      </c>
      <c r="S102" s="16">
        <f t="shared" si="60"/>
        <v>0.00013143956340044838</v>
      </c>
      <c r="T102" s="7">
        <f t="shared" si="61"/>
        <v>0.0034664175716063728</v>
      </c>
      <c r="U102" s="7">
        <f t="shared" si="62"/>
        <v>0.6175796981517775</v>
      </c>
      <c r="V102" s="17">
        <f t="shared" si="63"/>
        <v>0.894078368014789</v>
      </c>
      <c r="W102" s="20">
        <f t="shared" si="64"/>
        <v>29.39622601209807</v>
      </c>
      <c r="X102" s="2">
        <f t="shared" si="71"/>
        <v>-0.00012766108599492523</v>
      </c>
      <c r="Y102" s="2">
        <f t="shared" si="72"/>
        <v>0.0007693074353981213</v>
      </c>
      <c r="Z102" s="2">
        <f t="shared" si="73"/>
        <v>-7.13705872505077E-06</v>
      </c>
      <c r="AA102" s="22">
        <f t="shared" si="65"/>
        <v>0.0006345092906781453</v>
      </c>
      <c r="AB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</row>
    <row r="103" spans="1:59" s="2" customFormat="1" ht="12.75">
      <c r="A103" s="16">
        <f t="shared" si="66"/>
        <v>6.328264557154239</v>
      </c>
      <c r="B103" s="17">
        <f t="shared" si="47"/>
        <v>560.1835832032287</v>
      </c>
      <c r="C103" s="22">
        <f t="shared" si="67"/>
        <v>1E-07</v>
      </c>
      <c r="D103" s="16">
        <f t="shared" si="48"/>
        <v>-5.110042732080522</v>
      </c>
      <c r="E103" s="7">
        <f t="shared" si="49"/>
        <v>-4.160659912594849</v>
      </c>
      <c r="F103" s="7">
        <f t="shared" si="50"/>
        <v>-1.161471303509094</v>
      </c>
      <c r="G103" s="17">
        <f t="shared" si="51"/>
        <v>-0.21208848402342212</v>
      </c>
      <c r="H103" s="16">
        <f t="shared" si="52"/>
        <v>1.6132590940909353E-07</v>
      </c>
      <c r="I103" s="7">
        <f t="shared" si="53"/>
        <v>1.5875859730507536E-05</v>
      </c>
      <c r="J103" s="7">
        <f t="shared" si="54"/>
        <v>0.12272519873055965</v>
      </c>
      <c r="K103" s="17">
        <f t="shared" si="55"/>
        <v>0.41601903271003604</v>
      </c>
      <c r="L103" s="16">
        <f t="shared" si="56"/>
        <v>0.001021278606349152</v>
      </c>
      <c r="M103" s="7">
        <f t="shared" si="57"/>
        <v>0.01639635213856494</v>
      </c>
      <c r="N103" s="7">
        <f t="shared" si="58"/>
        <v>0.8063647930846332</v>
      </c>
      <c r="O103" s="17">
        <f t="shared" si="59"/>
        <v>0.9651581693855047</v>
      </c>
      <c r="P103" s="16">
        <f t="shared" si="68"/>
        <v>0.0016126741576571529</v>
      </c>
      <c r="Q103" s="7">
        <f t="shared" si="69"/>
        <v>1.5875859730507536E-05</v>
      </c>
      <c r="R103" s="22">
        <f t="shared" si="70"/>
        <v>0.0016285500173876604</v>
      </c>
      <c r="S103" s="16">
        <f t="shared" si="60"/>
        <v>0.00010364190681566576</v>
      </c>
      <c r="T103" s="7">
        <f t="shared" si="61"/>
        <v>0.002884292009757816</v>
      </c>
      <c r="U103" s="7">
        <f t="shared" si="62"/>
        <v>0.5942644229953545</v>
      </c>
      <c r="V103" s="17">
        <f t="shared" si="63"/>
        <v>0.8825658040381996</v>
      </c>
      <c r="W103" s="20">
        <f t="shared" si="64"/>
        <v>30.670079265374838</v>
      </c>
      <c r="X103" s="2">
        <f t="shared" si="71"/>
        <v>-0.0001286692724528203</v>
      </c>
      <c r="Y103" s="2">
        <f t="shared" si="72"/>
        <v>0.0006900546212384658</v>
      </c>
      <c r="Z103" s="2">
        <f t="shared" si="73"/>
        <v>-5.495906266186345E-06</v>
      </c>
      <c r="AA103" s="22">
        <f t="shared" si="65"/>
        <v>0.0005558894425194592</v>
      </c>
      <c r="AB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</row>
    <row r="104" spans="1:59" s="2" customFormat="1" ht="12.75">
      <c r="A104" s="16">
        <f t="shared" si="66"/>
        <v>6.370685820567168</v>
      </c>
      <c r="B104" s="17">
        <f t="shared" si="47"/>
        <v>584.4585251499259</v>
      </c>
      <c r="C104" s="22">
        <f t="shared" si="67"/>
        <v>1E-07</v>
      </c>
      <c r="D104" s="16">
        <f t="shared" si="48"/>
        <v>-5.170644536956135</v>
      </c>
      <c r="E104" s="7">
        <f t="shared" si="49"/>
        <v>-4.221261717470462</v>
      </c>
      <c r="F104" s="7">
        <f t="shared" si="50"/>
        <v>-1.2220731083847065</v>
      </c>
      <c r="G104" s="17">
        <f t="shared" si="51"/>
        <v>-0.27269028889903457</v>
      </c>
      <c r="H104" s="16">
        <f t="shared" si="52"/>
        <v>1.1686069845140423E-07</v>
      </c>
      <c r="I104" s="7">
        <f t="shared" si="53"/>
        <v>1.2154758149973688E-05</v>
      </c>
      <c r="J104" s="7">
        <f t="shared" si="54"/>
        <v>0.11084005449742729</v>
      </c>
      <c r="K104" s="17">
        <f t="shared" si="55"/>
        <v>0.3925457099863132</v>
      </c>
      <c r="L104" s="16">
        <f t="shared" si="56"/>
        <v>0.0008316501379036501</v>
      </c>
      <c r="M104" s="7">
        <f t="shared" si="57"/>
        <v>0.014074129091381393</v>
      </c>
      <c r="N104" s="7">
        <f t="shared" si="58"/>
        <v>0.789294673474317</v>
      </c>
      <c r="O104" s="17">
        <f t="shared" si="59"/>
        <v>0.9602298347790165</v>
      </c>
      <c r="P104" s="16">
        <f t="shared" si="68"/>
        <v>0.001422421776149004</v>
      </c>
      <c r="Q104" s="7">
        <f t="shared" si="69"/>
        <v>1.2154758149973688E-05</v>
      </c>
      <c r="R104" s="22">
        <f t="shared" si="70"/>
        <v>0.0014345765342989776</v>
      </c>
      <c r="S104" s="16">
        <f t="shared" si="60"/>
        <v>8.143930960835544E-05</v>
      </c>
      <c r="T104" s="7">
        <f t="shared" si="61"/>
        <v>0.002391820054512994</v>
      </c>
      <c r="U104" s="7">
        <f t="shared" si="62"/>
        <v>0.5706097994585</v>
      </c>
      <c r="V104" s="17">
        <f t="shared" si="63"/>
        <v>0.8701941731150694</v>
      </c>
      <c r="W104" s="20">
        <f t="shared" si="64"/>
        <v>31.999133553989132</v>
      </c>
      <c r="X104" s="2">
        <f t="shared" si="71"/>
        <v>-0.0001277055773008416</v>
      </c>
      <c r="Y104" s="2">
        <f t="shared" si="72"/>
        <v>0.0006184447296416471</v>
      </c>
      <c r="Z104" s="2">
        <f t="shared" si="73"/>
        <v>-4.216782384096618E-06</v>
      </c>
      <c r="AA104" s="22">
        <f t="shared" si="65"/>
        <v>0.00048652236995670896</v>
      </c>
      <c r="AB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</row>
    <row r="105" spans="1:59" s="2" customFormat="1" ht="12.75">
      <c r="A105" s="16">
        <f t="shared" si="66"/>
        <v>6.413107083980097</v>
      </c>
      <c r="B105" s="17">
        <f t="shared" si="47"/>
        <v>609.785395114838</v>
      </c>
      <c r="C105" s="22">
        <f t="shared" si="67"/>
        <v>1E-07</v>
      </c>
      <c r="D105" s="16">
        <f t="shared" si="48"/>
        <v>-5.231246341831747</v>
      </c>
      <c r="E105" s="7">
        <f t="shared" si="49"/>
        <v>-4.281863522346074</v>
      </c>
      <c r="F105" s="7">
        <f t="shared" si="50"/>
        <v>-1.2826749132603192</v>
      </c>
      <c r="G105" s="17">
        <f t="shared" si="51"/>
        <v>-0.33329209377464736</v>
      </c>
      <c r="H105" s="16">
        <f t="shared" si="52"/>
        <v>8.435068665768597E-08</v>
      </c>
      <c r="I105" s="7">
        <f t="shared" si="53"/>
        <v>9.273210876181714E-06</v>
      </c>
      <c r="J105" s="7">
        <f t="shared" si="54"/>
        <v>0.09980306180576237</v>
      </c>
      <c r="K105" s="17">
        <f t="shared" si="55"/>
        <v>0.3694569674357815</v>
      </c>
      <c r="L105" s="16">
        <f t="shared" si="56"/>
        <v>0.0006749139040467256</v>
      </c>
      <c r="M105" s="7">
        <f t="shared" si="57"/>
        <v>0.012041093037604478</v>
      </c>
      <c r="N105" s="7">
        <f t="shared" si="58"/>
        <v>0.771372520732165</v>
      </c>
      <c r="O105" s="17">
        <f t="shared" si="59"/>
        <v>0.9547491742421771</v>
      </c>
      <c r="P105" s="16">
        <f t="shared" si="68"/>
        <v>0.0012534856342998454</v>
      </c>
      <c r="Q105" s="7">
        <f t="shared" si="69"/>
        <v>9.273210876181714E-06</v>
      </c>
      <c r="R105" s="22">
        <f t="shared" si="70"/>
        <v>0.0012627588451760271</v>
      </c>
      <c r="S105" s="16">
        <f t="shared" si="60"/>
        <v>6.37705582220427E-05</v>
      </c>
      <c r="T105" s="7">
        <f t="shared" si="61"/>
        <v>0.001976720599155435</v>
      </c>
      <c r="U105" s="7">
        <f t="shared" si="62"/>
        <v>0.5466988233509388</v>
      </c>
      <c r="V105" s="17">
        <f t="shared" si="63"/>
        <v>0.8569480918950376</v>
      </c>
      <c r="W105" s="20">
        <f t="shared" si="64"/>
        <v>33.385780954339474</v>
      </c>
      <c r="X105" s="2">
        <f t="shared" si="71"/>
        <v>-0.00012520487899536642</v>
      </c>
      <c r="Y105" s="2">
        <f t="shared" si="72"/>
        <v>0.0005537925288600175</v>
      </c>
      <c r="Z105" s="2">
        <f t="shared" si="73"/>
        <v>-3.2236389815709644E-06</v>
      </c>
      <c r="AA105" s="22">
        <f t="shared" si="65"/>
        <v>0.00042536401088308015</v>
      </c>
      <c r="AB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</row>
    <row r="106" spans="1:59" s="2" customFormat="1" ht="12.75">
      <c r="A106" s="16">
        <f t="shared" si="66"/>
        <v>6.455528347393026</v>
      </c>
      <c r="B106" s="17">
        <f t="shared" si="47"/>
        <v>636.2097772463406</v>
      </c>
      <c r="C106" s="22">
        <f t="shared" si="67"/>
        <v>1E-07</v>
      </c>
      <c r="D106" s="16">
        <f t="shared" si="48"/>
        <v>-5.29184814670736</v>
      </c>
      <c r="E106" s="7">
        <f t="shared" si="49"/>
        <v>-4.342465327221687</v>
      </c>
      <c r="F106" s="7">
        <f t="shared" si="50"/>
        <v>-1.343276718135932</v>
      </c>
      <c r="G106" s="17">
        <f t="shared" si="51"/>
        <v>-0.3938938986502601</v>
      </c>
      <c r="H106" s="16">
        <f t="shared" si="52"/>
        <v>6.066854896236151E-08</v>
      </c>
      <c r="I106" s="7">
        <f t="shared" si="53"/>
        <v>7.049968952954622E-06</v>
      </c>
      <c r="J106" s="7">
        <f t="shared" si="54"/>
        <v>0.08959125509967447</v>
      </c>
      <c r="K106" s="17">
        <f t="shared" si="55"/>
        <v>0.3468297351070875</v>
      </c>
      <c r="L106" s="16">
        <f t="shared" si="56"/>
        <v>0.0005458391282507913</v>
      </c>
      <c r="M106" s="7">
        <f t="shared" si="57"/>
        <v>0.010267754185336986</v>
      </c>
      <c r="N106" s="7">
        <f t="shared" si="58"/>
        <v>0.7526247632643358</v>
      </c>
      <c r="O106" s="17">
        <f t="shared" si="59"/>
        <v>0.9486766251305285</v>
      </c>
      <c r="P106" s="16">
        <f t="shared" si="68"/>
        <v>0.0011035971924216951</v>
      </c>
      <c r="Q106" s="7">
        <f t="shared" si="69"/>
        <v>7.049968952954622E-06</v>
      </c>
      <c r="R106" s="22">
        <f t="shared" si="70"/>
        <v>0.0011106471613746497</v>
      </c>
      <c r="S106" s="16">
        <f t="shared" si="60"/>
        <v>4.976132192480165E-05</v>
      </c>
      <c r="T106" s="7">
        <f t="shared" si="61"/>
        <v>0.0016281195482775734</v>
      </c>
      <c r="U106" s="7">
        <f t="shared" si="62"/>
        <v>0.522617255640353</v>
      </c>
      <c r="V106" s="17">
        <f t="shared" si="63"/>
        <v>0.8428177247883628</v>
      </c>
      <c r="W106" s="20">
        <f t="shared" si="64"/>
        <v>34.8325172008348</v>
      </c>
      <c r="X106" s="2">
        <f t="shared" si="71"/>
        <v>-0.0001215235652430356</v>
      </c>
      <c r="Y106" s="2">
        <f t="shared" si="72"/>
        <v>0.0004954637953438846</v>
      </c>
      <c r="Z106" s="2">
        <f t="shared" si="73"/>
        <v>-2.455479596474852E-06</v>
      </c>
      <c r="AA106" s="22">
        <f t="shared" si="65"/>
        <v>0.0003714847505043742</v>
      </c>
      <c r="AB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</row>
    <row r="107" spans="1:59" s="2" customFormat="1" ht="12.75">
      <c r="A107" s="16">
        <f t="shared" si="66"/>
        <v>6.4979496108059545</v>
      </c>
      <c r="B107" s="17">
        <f t="shared" si="47"/>
        <v>663.7792310319456</v>
      </c>
      <c r="C107" s="22">
        <f t="shared" si="67"/>
        <v>1E-07</v>
      </c>
      <c r="D107" s="16">
        <f t="shared" si="48"/>
        <v>-5.352449951582972</v>
      </c>
      <c r="E107" s="7">
        <f t="shared" si="49"/>
        <v>-4.4030671320973</v>
      </c>
      <c r="F107" s="7">
        <f t="shared" si="50"/>
        <v>-1.4038785230115447</v>
      </c>
      <c r="G107" s="17">
        <f t="shared" si="51"/>
        <v>-0.45449570352587265</v>
      </c>
      <c r="H107" s="16">
        <f t="shared" si="52"/>
        <v>4.3480298139719764E-08</v>
      </c>
      <c r="I107" s="7">
        <f t="shared" si="53"/>
        <v>5.340920111174263E-06</v>
      </c>
      <c r="J107" s="7">
        <f t="shared" si="54"/>
        <v>0.08017756430277478</v>
      </c>
      <c r="K107" s="17">
        <f t="shared" si="55"/>
        <v>0.32473606037127956</v>
      </c>
      <c r="L107" s="16">
        <f t="shared" si="56"/>
        <v>0.00043993338854964037</v>
      </c>
      <c r="M107" s="7">
        <f t="shared" si="57"/>
        <v>0.008726607761232241</v>
      </c>
      <c r="N107" s="7">
        <f t="shared" si="58"/>
        <v>0.7330852388112585</v>
      </c>
      <c r="O107" s="17">
        <f t="shared" si="59"/>
        <v>0.9419729248271309</v>
      </c>
      <c r="P107" s="16">
        <f t="shared" si="68"/>
        <v>0.0009707136092551064</v>
      </c>
      <c r="Q107" s="7">
        <f t="shared" si="69"/>
        <v>5.340920111174263E-06</v>
      </c>
      <c r="R107" s="22">
        <f t="shared" si="70"/>
        <v>0.0009760545293662807</v>
      </c>
      <c r="S107" s="16">
        <f t="shared" si="60"/>
        <v>3.869432937575468E-05</v>
      </c>
      <c r="T107" s="7">
        <f t="shared" si="61"/>
        <v>0.00133643653868587</v>
      </c>
      <c r="U107" s="7">
        <f t="shared" si="62"/>
        <v>0.4984526877788056</v>
      </c>
      <c r="V107" s="17">
        <f t="shared" si="63"/>
        <v>0.8277992766712688</v>
      </c>
      <c r="W107" s="20">
        <f t="shared" si="64"/>
        <v>36.34194617780079</v>
      </c>
      <c r="X107" s="2">
        <f t="shared" si="71"/>
        <v>-0.00011695370805000306</v>
      </c>
      <c r="Y107" s="2">
        <f t="shared" si="72"/>
        <v>0.0004428744654504145</v>
      </c>
      <c r="Z107" s="2">
        <f t="shared" si="73"/>
        <v>-1.863598034552716E-06</v>
      </c>
      <c r="AA107" s="22">
        <f t="shared" si="65"/>
        <v>0.0003240571593658587</v>
      </c>
      <c r="AB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</row>
    <row r="108" spans="1:59" s="2" customFormat="1" ht="12.75">
      <c r="A108" s="16">
        <f t="shared" si="66"/>
        <v>6.540370874218883</v>
      </c>
      <c r="B108" s="17">
        <f t="shared" si="47"/>
        <v>692.5433768974593</v>
      </c>
      <c r="C108" s="22">
        <f t="shared" si="67"/>
        <v>1E-07</v>
      </c>
      <c r="D108" s="16">
        <f t="shared" si="48"/>
        <v>-5.413051756458585</v>
      </c>
      <c r="E108" s="7">
        <f t="shared" si="49"/>
        <v>-4.463668936972913</v>
      </c>
      <c r="F108" s="7">
        <f t="shared" si="50"/>
        <v>-1.4644803278871572</v>
      </c>
      <c r="G108" s="17">
        <f t="shared" si="51"/>
        <v>-0.5150975084014854</v>
      </c>
      <c r="H108" s="16">
        <f t="shared" si="52"/>
        <v>3.1050917614905416E-08</v>
      </c>
      <c r="I108" s="7">
        <f t="shared" si="53"/>
        <v>4.031952121397175E-06</v>
      </c>
      <c r="J108" s="7">
        <f t="shared" si="54"/>
        <v>0.0715314142898057</v>
      </c>
      <c r="K108" s="17">
        <f t="shared" si="55"/>
        <v>0.3032424277137026</v>
      </c>
      <c r="L108" s="16">
        <f t="shared" si="56"/>
        <v>0.00035335613473619354</v>
      </c>
      <c r="M108" s="7">
        <f t="shared" si="57"/>
        <v>0.0073921598372359565</v>
      </c>
      <c r="N108" s="7">
        <f t="shared" si="58"/>
        <v>0.7127951417062848</v>
      </c>
      <c r="O108" s="17">
        <f t="shared" si="59"/>
        <v>0.9345995964277045</v>
      </c>
      <c r="P108" s="16">
        <f t="shared" si="68"/>
        <v>0.0008529981538365125</v>
      </c>
      <c r="Q108" s="7">
        <f t="shared" si="69"/>
        <v>4.031952121397175E-06</v>
      </c>
      <c r="R108" s="22">
        <f t="shared" si="70"/>
        <v>0.0008570301059579097</v>
      </c>
      <c r="S108" s="16">
        <f t="shared" si="60"/>
        <v>2.998366332163105E-05</v>
      </c>
      <c r="T108" s="7">
        <f t="shared" si="61"/>
        <v>0.0010932723988776871</v>
      </c>
      <c r="U108" s="7">
        <f t="shared" si="62"/>
        <v>0.47429381507620416</v>
      </c>
      <c r="V108" s="17">
        <f t="shared" si="63"/>
        <v>0.8118954271466533</v>
      </c>
      <c r="W108" s="20">
        <f t="shared" si="64"/>
        <v>37.916784606038085</v>
      </c>
      <c r="X108" s="2">
        <f t="shared" si="71"/>
        <v>-0.00011173459300011095</v>
      </c>
      <c r="Y108" s="2">
        <f t="shared" si="72"/>
        <v>0.00039548893432048957</v>
      </c>
      <c r="Z108" s="2">
        <f t="shared" si="73"/>
        <v>-1.4092735157467118E-06</v>
      </c>
      <c r="AA108" s="22">
        <f t="shared" si="65"/>
        <v>0.00028234506780463195</v>
      </c>
      <c r="AB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</row>
    <row r="109" spans="1:59" s="2" customFormat="1" ht="12.75">
      <c r="A109" s="16">
        <f t="shared" si="66"/>
        <v>6.582792137631812</v>
      </c>
      <c r="B109" s="17">
        <f t="shared" si="47"/>
        <v>722.5539855154852</v>
      </c>
      <c r="C109" s="22">
        <f t="shared" si="67"/>
        <v>1E-07</v>
      </c>
      <c r="D109" s="16">
        <f t="shared" si="48"/>
        <v>-5.4736535613341974</v>
      </c>
      <c r="E109" s="7">
        <f t="shared" si="49"/>
        <v>-4.524270741848525</v>
      </c>
      <c r="F109" s="7">
        <f t="shared" si="50"/>
        <v>-1.52508213276277</v>
      </c>
      <c r="G109" s="17">
        <f t="shared" si="51"/>
        <v>-0.5756993132770979</v>
      </c>
      <c r="H109" s="16">
        <f t="shared" si="52"/>
        <v>2.2095737906013824E-08</v>
      </c>
      <c r="I109" s="7">
        <f t="shared" si="53"/>
        <v>3.033078827652247E-06</v>
      </c>
      <c r="J109" s="7">
        <f t="shared" si="54"/>
        <v>0.06361932685231186</v>
      </c>
      <c r="K109" s="17">
        <f t="shared" si="55"/>
        <v>0.28240917648289765</v>
      </c>
      <c r="L109" s="16">
        <f t="shared" si="56"/>
        <v>0.0002828390504903133</v>
      </c>
      <c r="M109" s="7">
        <f t="shared" si="57"/>
        <v>0.006240922297523821</v>
      </c>
      <c r="N109" s="7">
        <f t="shared" si="58"/>
        <v>0.6918028578004749</v>
      </c>
      <c r="O109" s="17">
        <f t="shared" si="59"/>
        <v>0.9265194727256586</v>
      </c>
      <c r="P109" s="16">
        <f t="shared" si="68"/>
        <v>0.0007488017248041929</v>
      </c>
      <c r="Q109" s="7">
        <f t="shared" si="69"/>
        <v>3.033078827652247E-06</v>
      </c>
      <c r="R109" s="22">
        <f t="shared" si="70"/>
        <v>0.0007518348036318452</v>
      </c>
      <c r="S109" s="16">
        <f t="shared" si="60"/>
        <v>2.3152734918929774E-05</v>
      </c>
      <c r="T109" s="7">
        <f t="shared" si="61"/>
        <v>0.0008912991160784367</v>
      </c>
      <c r="U109" s="7">
        <f t="shared" si="62"/>
        <v>0.4502292238352703</v>
      </c>
      <c r="V109" s="17">
        <f t="shared" si="63"/>
        <v>0.7951156943916062</v>
      </c>
      <c r="W109" s="20">
        <f t="shared" si="64"/>
        <v>39.559866932467266</v>
      </c>
      <c r="X109" s="2">
        <f t="shared" si="71"/>
        <v>-0.00010606230140294152</v>
      </c>
      <c r="Y109" s="2">
        <f t="shared" si="72"/>
        <v>0.0003528177491357333</v>
      </c>
      <c r="Z109" s="2">
        <f t="shared" si="73"/>
        <v>-1.06185817440263E-06</v>
      </c>
      <c r="AA109" s="22">
        <f t="shared" si="65"/>
        <v>0.00024569358955838915</v>
      </c>
      <c r="AB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</row>
    <row r="110" spans="1:59" s="2" customFormat="1" ht="12.75">
      <c r="A110" s="16">
        <f t="shared" si="66"/>
        <v>6.625213401044741</v>
      </c>
      <c r="B110" s="17">
        <f t="shared" si="47"/>
        <v>753.8650709840141</v>
      </c>
      <c r="C110" s="22">
        <f t="shared" si="67"/>
        <v>1E-07</v>
      </c>
      <c r="D110" s="16">
        <f t="shared" si="48"/>
        <v>-5.534255366209811</v>
      </c>
      <c r="E110" s="7">
        <f t="shared" si="49"/>
        <v>-4.584872546724138</v>
      </c>
      <c r="F110" s="7">
        <f t="shared" si="50"/>
        <v>-1.5856839376383824</v>
      </c>
      <c r="G110" s="17">
        <f t="shared" si="51"/>
        <v>-0.6363011181527106</v>
      </c>
      <c r="H110" s="16">
        <f t="shared" si="52"/>
        <v>1.566728968782627E-08</v>
      </c>
      <c r="I110" s="7">
        <f t="shared" si="53"/>
        <v>2.273629813753786E-06</v>
      </c>
      <c r="J110" s="7">
        <f t="shared" si="54"/>
        <v>0.056405514402235846</v>
      </c>
      <c r="K110" s="17">
        <f t="shared" si="55"/>
        <v>0.2622900241987751</v>
      </c>
      <c r="L110" s="16">
        <f t="shared" si="56"/>
        <v>0.0002256133441496111</v>
      </c>
      <c r="M110" s="7">
        <f t="shared" si="57"/>
        <v>0.005251381114841469</v>
      </c>
      <c r="N110" s="7">
        <f t="shared" si="58"/>
        <v>0.6701636854629927</v>
      </c>
      <c r="O110" s="17">
        <f t="shared" si="59"/>
        <v>0.9176972523292822</v>
      </c>
      <c r="P110" s="16">
        <f t="shared" si="68"/>
        <v>0.0006566455387878641</v>
      </c>
      <c r="Q110" s="7">
        <f t="shared" si="69"/>
        <v>2.273629813753786E-06</v>
      </c>
      <c r="R110" s="22">
        <f t="shared" si="70"/>
        <v>0.0006589191686016179</v>
      </c>
      <c r="S110" s="16">
        <f t="shared" si="60"/>
        <v>1.781551920321256E-05</v>
      </c>
      <c r="T110" s="7">
        <f t="shared" si="61"/>
        <v>0.0007241537410188625</v>
      </c>
      <c r="U110" s="7">
        <f t="shared" si="62"/>
        <v>0.4263463237927635</v>
      </c>
      <c r="V110" s="17">
        <f t="shared" si="63"/>
        <v>0.7774767174572952</v>
      </c>
      <c r="W110" s="20">
        <f t="shared" si="64"/>
        <v>41.27415043166134</v>
      </c>
      <c r="X110" s="2">
        <f t="shared" si="71"/>
        <v>-0.00010009743223253504</v>
      </c>
      <c r="Y110" s="2">
        <f t="shared" si="72"/>
        <v>0.00031441490039244284</v>
      </c>
      <c r="Z110" s="2">
        <f t="shared" si="73"/>
        <v>-7.971992189759192E-07</v>
      </c>
      <c r="AA110" s="22">
        <f t="shared" si="65"/>
        <v>0.0002135202689409319</v>
      </c>
      <c r="AB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</row>
    <row r="111" spans="1:59" s="2" customFormat="1" ht="12.75">
      <c r="A111" s="16">
        <f t="shared" si="66"/>
        <v>6.66763466445767</v>
      </c>
      <c r="B111" s="17">
        <f t="shared" si="47"/>
        <v>786.5329880428055</v>
      </c>
      <c r="C111" s="22">
        <f t="shared" si="67"/>
        <v>1E-07</v>
      </c>
      <c r="D111" s="16">
        <f t="shared" si="48"/>
        <v>-5.594857171085423</v>
      </c>
      <c r="E111" s="7">
        <f t="shared" si="49"/>
        <v>-4.64547435159975</v>
      </c>
      <c r="F111" s="7">
        <f t="shared" si="50"/>
        <v>-1.6462857425139952</v>
      </c>
      <c r="G111" s="17">
        <f t="shared" si="51"/>
        <v>-0.6969029230283234</v>
      </c>
      <c r="H111" s="16">
        <f t="shared" si="52"/>
        <v>1.1069543282005156E-08</v>
      </c>
      <c r="I111" s="7">
        <f t="shared" si="53"/>
        <v>1.698330695076855E-06</v>
      </c>
      <c r="J111" s="7">
        <f t="shared" si="54"/>
        <v>0.04985245570386254</v>
      </c>
      <c r="K111" s="17">
        <f t="shared" si="55"/>
        <v>0.24293170062821323</v>
      </c>
      <c r="L111" s="16">
        <f t="shared" si="56"/>
        <v>0.00017934389883722535</v>
      </c>
      <c r="M111" s="7">
        <f t="shared" si="57"/>
        <v>0.004403942093046509</v>
      </c>
      <c r="N111" s="7">
        <f t="shared" si="58"/>
        <v>0.6479394434931498</v>
      </c>
      <c r="O111" s="17">
        <f t="shared" si="59"/>
        <v>0.908100080391135</v>
      </c>
      <c r="P111" s="16">
        <f t="shared" si="68"/>
        <v>0.0005752050171341586</v>
      </c>
      <c r="Q111" s="7">
        <f t="shared" si="69"/>
        <v>1.698330695076855E-06</v>
      </c>
      <c r="R111" s="22">
        <f t="shared" si="70"/>
        <v>0.0005769033478292355</v>
      </c>
      <c r="S111" s="16">
        <f t="shared" si="60"/>
        <v>1.3660658552461236E-05</v>
      </c>
      <c r="T111" s="7">
        <f t="shared" si="61"/>
        <v>0.0005863373440506692</v>
      </c>
      <c r="U111" s="7">
        <f t="shared" si="62"/>
        <v>0.4027305732205171</v>
      </c>
      <c r="V111" s="17">
        <f t="shared" si="63"/>
        <v>0.7590024470602225</v>
      </c>
      <c r="W111" s="20">
        <f t="shared" si="64"/>
        <v>43.062720528447514</v>
      </c>
      <c r="X111" s="2">
        <f t="shared" si="71"/>
        <v>-9.397127912762057E-05</v>
      </c>
      <c r="Y111" s="2">
        <f t="shared" si="72"/>
        <v>0.00027987487614817685</v>
      </c>
      <c r="Z111" s="2">
        <f t="shared" si="73"/>
        <v>-5.963444713641407E-07</v>
      </c>
      <c r="AA111" s="22">
        <f t="shared" si="65"/>
        <v>0.00018530725254919212</v>
      </c>
      <c r="AB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</row>
    <row r="112" spans="1:59" s="2" customFormat="1" ht="12.75">
      <c r="A112" s="16">
        <f t="shared" si="66"/>
        <v>6.710055927870599</v>
      </c>
      <c r="B112" s="17">
        <f t="shared" si="47"/>
        <v>820.6165335025349</v>
      </c>
      <c r="C112" s="22">
        <f t="shared" si="67"/>
        <v>1E-07</v>
      </c>
      <c r="D112" s="16">
        <f t="shared" si="48"/>
        <v>-5.655458975961036</v>
      </c>
      <c r="E112" s="7">
        <f t="shared" si="49"/>
        <v>-4.706076156475363</v>
      </c>
      <c r="F112" s="7">
        <f t="shared" si="50"/>
        <v>-1.706887547389608</v>
      </c>
      <c r="G112" s="17">
        <f t="shared" si="51"/>
        <v>-0.757504727903936</v>
      </c>
      <c r="H112" s="16">
        <f t="shared" si="52"/>
        <v>7.793188538940399E-09</v>
      </c>
      <c r="I112" s="7">
        <f t="shared" si="53"/>
        <v>1.2641248363642887E-06</v>
      </c>
      <c r="J112" s="7">
        <f t="shared" si="54"/>
        <v>0.04392144512220364</v>
      </c>
      <c r="K112" s="17">
        <f t="shared" si="55"/>
        <v>0.22437369536485585</v>
      </c>
      <c r="L112" s="16">
        <f t="shared" si="56"/>
        <v>0.00014207008936506504</v>
      </c>
      <c r="M112" s="7">
        <f t="shared" si="57"/>
        <v>0.0036808581229059723</v>
      </c>
      <c r="N112" s="7">
        <f t="shared" si="58"/>
        <v>0.6251979692600843</v>
      </c>
      <c r="O112" s="17">
        <f t="shared" si="59"/>
        <v>0.8976981451473831</v>
      </c>
      <c r="P112" s="16">
        <f t="shared" si="68"/>
        <v>0.0005032948736576181</v>
      </c>
      <c r="Q112" s="7">
        <f t="shared" si="69"/>
        <v>1.2641248363642887E-06</v>
      </c>
      <c r="R112" s="22">
        <f t="shared" si="70"/>
        <v>0.0005045589984939824</v>
      </c>
      <c r="S112" s="16">
        <f t="shared" si="60"/>
        <v>1.0438069840801312E-05</v>
      </c>
      <c r="T112" s="7">
        <f t="shared" si="61"/>
        <v>0.0004731198466365605</v>
      </c>
      <c r="U112" s="7">
        <f t="shared" si="62"/>
        <v>0.3794645490317248</v>
      </c>
      <c r="V112" s="17">
        <f t="shared" si="63"/>
        <v>0.7397242364001319</v>
      </c>
      <c r="W112" s="20">
        <f t="shared" si="64"/>
        <v>44.92879635115806</v>
      </c>
      <c r="X112" s="2">
        <f t="shared" si="71"/>
        <v>-8.779089170942232E-05</v>
      </c>
      <c r="Y112" s="2">
        <f t="shared" si="72"/>
        <v>0.0002488296103016504</v>
      </c>
      <c r="Z112" s="2">
        <f t="shared" si="73"/>
        <v>-4.44486204678185E-07</v>
      </c>
      <c r="AA112" s="22">
        <f t="shared" si="65"/>
        <v>0.00016059423238754992</v>
      </c>
      <c r="AB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</row>
    <row r="113" spans="1:59" s="2" customFormat="1" ht="12.75">
      <c r="A113" s="16">
        <f t="shared" si="66"/>
        <v>6.7524771912835275</v>
      </c>
      <c r="B113" s="17">
        <f t="shared" si="47"/>
        <v>856.1770520692617</v>
      </c>
      <c r="C113" s="22">
        <f t="shared" si="67"/>
        <v>1E-07</v>
      </c>
      <c r="D113" s="16">
        <f t="shared" si="48"/>
        <v>-5.716060780836648</v>
      </c>
      <c r="E113" s="7">
        <f t="shared" si="49"/>
        <v>-4.766677961350975</v>
      </c>
      <c r="F113" s="7">
        <f t="shared" si="50"/>
        <v>-1.7674893522652204</v>
      </c>
      <c r="G113" s="17">
        <f t="shared" si="51"/>
        <v>-0.8181065327795487</v>
      </c>
      <c r="H113" s="16">
        <f t="shared" si="52"/>
        <v>5.4670057370032055E-09</v>
      </c>
      <c r="I113" s="7">
        <f t="shared" si="53"/>
        <v>9.376087732881899E-07</v>
      </c>
      <c r="J113" s="7">
        <f t="shared" si="54"/>
        <v>0.038573108178559856</v>
      </c>
      <c r="K113" s="17">
        <f t="shared" si="55"/>
        <v>0.20664811917596215</v>
      </c>
      <c r="L113" s="16">
        <f t="shared" si="56"/>
        <v>0.0001121529775170993</v>
      </c>
      <c r="M113" s="7">
        <f t="shared" si="57"/>
        <v>0.0030661418074238167</v>
      </c>
      <c r="N113" s="7">
        <f t="shared" si="58"/>
        <v>0.6020125128461158</v>
      </c>
      <c r="O113" s="17">
        <f t="shared" si="59"/>
        <v>0.8864652802982953</v>
      </c>
      <c r="P113" s="16">
        <f t="shared" si="68"/>
        <v>0.000439855384798895</v>
      </c>
      <c r="Q113" s="7">
        <f t="shared" si="69"/>
        <v>9.376087732881899E-07</v>
      </c>
      <c r="R113" s="22">
        <f t="shared" si="70"/>
        <v>0.0004407929935721832</v>
      </c>
      <c r="S113" s="16">
        <f t="shared" si="60"/>
        <v>7.94772183743131E-06</v>
      </c>
      <c r="T113" s="7">
        <f t="shared" si="61"/>
        <v>0.0003804512928571313</v>
      </c>
      <c r="U113" s="7">
        <f t="shared" si="62"/>
        <v>0.35662707315531295</v>
      </c>
      <c r="V113" s="17">
        <f t="shared" si="63"/>
        <v>0.7196808253304815</v>
      </c>
      <c r="W113" s="20">
        <f t="shared" si="64"/>
        <v>46.87573652552527</v>
      </c>
      <c r="X113" s="2">
        <f t="shared" si="71"/>
        <v>-8.16431676864702E-05</v>
      </c>
      <c r="Y113" s="2">
        <f t="shared" si="72"/>
        <v>0.00022094542664434524</v>
      </c>
      <c r="Z113" s="2">
        <f t="shared" si="73"/>
        <v>-3.30104030581424E-07</v>
      </c>
      <c r="AA113" s="22">
        <f t="shared" si="65"/>
        <v>0.00013897215492729363</v>
      </c>
      <c r="AB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</row>
    <row r="114" spans="1:59" s="2" customFormat="1" ht="12.75">
      <c r="A114" s="16">
        <f t="shared" si="66"/>
        <v>6.794898454696456</v>
      </c>
      <c r="B114" s="17">
        <f t="shared" si="47"/>
        <v>893.2785467546844</v>
      </c>
      <c r="C114" s="22">
        <f t="shared" si="67"/>
        <v>1E-07</v>
      </c>
      <c r="D114" s="16">
        <f t="shared" si="48"/>
        <v>-5.776662585712261</v>
      </c>
      <c r="E114" s="7">
        <f t="shared" si="49"/>
        <v>-4.827279766226589</v>
      </c>
      <c r="F114" s="7">
        <f t="shared" si="50"/>
        <v>-1.8280911571408331</v>
      </c>
      <c r="G114" s="17">
        <f t="shared" si="51"/>
        <v>-0.8787083376551611</v>
      </c>
      <c r="H114" s="16">
        <f t="shared" si="52"/>
        <v>3.8214833519845115E-09</v>
      </c>
      <c r="I114" s="7">
        <f t="shared" si="53"/>
        <v>6.929727873750124E-07</v>
      </c>
      <c r="J114" s="7">
        <f t="shared" si="54"/>
        <v>0.033767877566128646</v>
      </c>
      <c r="K114" s="17">
        <f t="shared" si="55"/>
        <v>0.18977967697515374</v>
      </c>
      <c r="L114" s="16">
        <f t="shared" si="56"/>
        <v>8.822852632195399E-05</v>
      </c>
      <c r="M114" s="7">
        <f t="shared" si="57"/>
        <v>0.002545467057698536</v>
      </c>
      <c r="N114" s="7">
        <f t="shared" si="58"/>
        <v>0.5784610353351768</v>
      </c>
      <c r="O114" s="17">
        <f t="shared" si="59"/>
        <v>0.8743795622563435</v>
      </c>
      <c r="P114" s="16">
        <f t="shared" si="68"/>
        <v>0.00038393980692835337</v>
      </c>
      <c r="Q114" s="7">
        <f t="shared" si="69"/>
        <v>6.929727873750124E-07</v>
      </c>
      <c r="R114" s="22">
        <f t="shared" si="70"/>
        <v>0.0003846327797157284</v>
      </c>
      <c r="S114" s="16">
        <f t="shared" si="60"/>
        <v>6.030281036628615E-06</v>
      </c>
      <c r="T114" s="7">
        <f t="shared" si="61"/>
        <v>0.0003048798980739287</v>
      </c>
      <c r="U114" s="7">
        <f t="shared" si="62"/>
        <v>0.3342924094266355</v>
      </c>
      <c r="V114" s="17">
        <f t="shared" si="63"/>
        <v>0.6989182132524199</v>
      </c>
      <c r="W114" s="20">
        <f t="shared" si="64"/>
        <v>48.90704521964846</v>
      </c>
      <c r="X114" s="2">
        <f t="shared" si="71"/>
        <v>-7.559816574829947E-05</v>
      </c>
      <c r="Y114" s="2">
        <f t="shared" si="72"/>
        <v>0.00019592005538570883</v>
      </c>
      <c r="Z114" s="2">
        <f t="shared" si="73"/>
        <v>-2.442729860963055E-07</v>
      </c>
      <c r="AA114" s="22">
        <f t="shared" si="65"/>
        <v>0.00012007761665131306</v>
      </c>
      <c r="AB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</row>
    <row r="115" spans="1:59" s="2" customFormat="1" ht="12.75">
      <c r="A115" s="16">
        <f t="shared" si="66"/>
        <v>6.837319718109385</v>
      </c>
      <c r="B115" s="17">
        <f t="shared" si="47"/>
        <v>931.9877940709041</v>
      </c>
      <c r="C115" s="22">
        <f t="shared" si="67"/>
        <v>1E-07</v>
      </c>
      <c r="D115" s="16">
        <f t="shared" si="48"/>
        <v>-5.837264390587873</v>
      </c>
      <c r="E115" s="7">
        <f t="shared" si="49"/>
        <v>-4.887881571102201</v>
      </c>
      <c r="F115" s="7">
        <f t="shared" si="50"/>
        <v>-1.8886929620164457</v>
      </c>
      <c r="G115" s="17">
        <f t="shared" si="51"/>
        <v>-0.9393101425307738</v>
      </c>
      <c r="H115" s="16">
        <f t="shared" si="52"/>
        <v>2.66171629181855E-09</v>
      </c>
      <c r="I115" s="7">
        <f t="shared" si="53"/>
        <v>5.103550044793792E-07</v>
      </c>
      <c r="J115" s="7">
        <f t="shared" si="54"/>
        <v>0.029466425156793097</v>
      </c>
      <c r="K115" s="17">
        <f t="shared" si="55"/>
        <v>0.17378574801343627</v>
      </c>
      <c r="L115" s="16">
        <f t="shared" si="56"/>
        <v>6.916642489351865E-05</v>
      </c>
      <c r="M115" s="7">
        <f t="shared" si="57"/>
        <v>0.002106062956692578</v>
      </c>
      <c r="N115" s="7">
        <f t="shared" si="58"/>
        <v>0.5546254215846715</v>
      </c>
      <c r="O115" s="17">
        <f t="shared" si="59"/>
        <v>0.8614238904898917</v>
      </c>
      <c r="P115" s="16">
        <f t="shared" si="68"/>
        <v>0.0003347028929694863</v>
      </c>
      <c r="Q115" s="7">
        <f t="shared" si="69"/>
        <v>5.103550044793792E-07</v>
      </c>
      <c r="R115" s="22">
        <f t="shared" si="70"/>
        <v>0.0003352132479739657</v>
      </c>
      <c r="S115" s="16">
        <f t="shared" si="60"/>
        <v>4.559355529010212E-06</v>
      </c>
      <c r="T115" s="7">
        <f t="shared" si="61"/>
        <v>0.00024347701674098943</v>
      </c>
      <c r="U115" s="7">
        <f t="shared" si="62"/>
        <v>0.3125295436534318</v>
      </c>
      <c r="V115" s="17">
        <f t="shared" si="63"/>
        <v>0.6774894183520566</v>
      </c>
      <c r="W115" s="20">
        <f t="shared" si="64"/>
        <v>51.026378450913015</v>
      </c>
      <c r="X115" s="2">
        <f t="shared" si="71"/>
        <v>-6.971179632993369E-05</v>
      </c>
      <c r="Y115" s="2">
        <f t="shared" si="72"/>
        <v>0.0001734797777673666</v>
      </c>
      <c r="Z115" s="2">
        <f t="shared" si="73"/>
        <v>-1.8010786745570328E-07</v>
      </c>
      <c r="AA115" s="22">
        <f t="shared" si="65"/>
        <v>0.00010358787356997722</v>
      </c>
      <c r="AB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</row>
    <row r="116" spans="1:59" s="2" customFormat="1" ht="12.75">
      <c r="A116" s="16">
        <f t="shared" si="66"/>
        <v>6.879740981522314</v>
      </c>
      <c r="B116" s="17">
        <f t="shared" si="47"/>
        <v>972.3744642170262</v>
      </c>
      <c r="C116" s="22">
        <f t="shared" si="67"/>
        <v>1E-07</v>
      </c>
      <c r="D116" s="16">
        <f t="shared" si="48"/>
        <v>-5.897866195463486</v>
      </c>
      <c r="E116" s="7">
        <f t="shared" si="49"/>
        <v>-4.948483375977814</v>
      </c>
      <c r="F116" s="7">
        <f t="shared" si="50"/>
        <v>-1.9492947668920584</v>
      </c>
      <c r="G116" s="17">
        <f t="shared" si="51"/>
        <v>-0.9999119474063864</v>
      </c>
      <c r="H116" s="16">
        <f t="shared" si="52"/>
        <v>1.8473030882759645E-09</v>
      </c>
      <c r="I116" s="7">
        <f t="shared" si="53"/>
        <v>3.7453218637573116E-07</v>
      </c>
      <c r="J116" s="7">
        <f t="shared" si="54"/>
        <v>0.02563004688477266</v>
      </c>
      <c r="K116" s="17">
        <f t="shared" si="55"/>
        <v>0.15867656681253972</v>
      </c>
      <c r="L116" s="16">
        <f t="shared" si="56"/>
        <v>5.4034085364751405E-05</v>
      </c>
      <c r="M116" s="7">
        <f t="shared" si="57"/>
        <v>0.0017366028516243581</v>
      </c>
      <c r="N116" s="7">
        <f t="shared" si="58"/>
        <v>0.530590619777791</v>
      </c>
      <c r="O116" s="17">
        <f t="shared" si="59"/>
        <v>0.8475865386394374</v>
      </c>
      <c r="P116" s="16">
        <f t="shared" si="68"/>
        <v>0.0002913904514689068</v>
      </c>
      <c r="Q116" s="7">
        <f t="shared" si="69"/>
        <v>3.7453218637573116E-07</v>
      </c>
      <c r="R116" s="22">
        <f t="shared" si="70"/>
        <v>0.0002917649836552825</v>
      </c>
      <c r="S116" s="16">
        <f t="shared" si="60"/>
        <v>3.435096955994865E-06</v>
      </c>
      <c r="T116" s="7">
        <f t="shared" si="61"/>
        <v>0.00019376900798351304</v>
      </c>
      <c r="U116" s="7">
        <f t="shared" si="62"/>
        <v>0.29140155761349795</v>
      </c>
      <c r="V116" s="17">
        <f t="shared" si="63"/>
        <v>0.6554541231937699</v>
      </c>
      <c r="W116" s="20">
        <f t="shared" si="64"/>
        <v>53.237550666212904</v>
      </c>
      <c r="X116" s="2">
        <f t="shared" si="71"/>
        <v>-6.402801882903817E-05</v>
      </c>
      <c r="Y116" s="2">
        <f t="shared" si="72"/>
        <v>0.00015337673688208456</v>
      </c>
      <c r="Z116" s="2">
        <f t="shared" si="73"/>
        <v>-1.323192548952079E-07</v>
      </c>
      <c r="AA116" s="22">
        <f t="shared" si="65"/>
        <v>8.921639879815118E-05</v>
      </c>
      <c r="AB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</row>
    <row r="117" spans="1:59" s="2" customFormat="1" ht="12.75">
      <c r="A117" s="16">
        <f t="shared" si="66"/>
        <v>6.922162244935243</v>
      </c>
      <c r="B117" s="17">
        <f t="shared" si="47"/>
        <v>1014.5112464739166</v>
      </c>
      <c r="C117" s="22">
        <f t="shared" si="67"/>
        <v>1E-07</v>
      </c>
      <c r="D117" s="16">
        <f t="shared" si="48"/>
        <v>-5.958468000339099</v>
      </c>
      <c r="E117" s="7">
        <f t="shared" si="49"/>
        <v>-5.009085180853426</v>
      </c>
      <c r="F117" s="7">
        <f t="shared" si="50"/>
        <v>-2.009896571767671</v>
      </c>
      <c r="G117" s="17">
        <f t="shared" si="51"/>
        <v>-1.060513752281999</v>
      </c>
      <c r="H117" s="16">
        <f t="shared" si="52"/>
        <v>1.277498662410892E-09</v>
      </c>
      <c r="I117" s="7">
        <f t="shared" si="53"/>
        <v>2.738832085569243E-07</v>
      </c>
      <c r="J117" s="7">
        <f t="shared" si="54"/>
        <v>0.02222099868833849</v>
      </c>
      <c r="K117" s="17">
        <f t="shared" si="55"/>
        <v>0.14445549654595213</v>
      </c>
      <c r="L117" s="16">
        <f t="shared" si="56"/>
        <v>4.206535941975176E-05</v>
      </c>
      <c r="M117" s="7">
        <f t="shared" si="57"/>
        <v>0.0014270912800053992</v>
      </c>
      <c r="N117" s="7">
        <f t="shared" si="58"/>
        <v>0.506443721710608</v>
      </c>
      <c r="O117" s="17">
        <f t="shared" si="59"/>
        <v>0.8328616638157578</v>
      </c>
      <c r="P117" s="16">
        <f t="shared" si="68"/>
        <v>0.0002533298851768419</v>
      </c>
      <c r="Q117" s="7">
        <f t="shared" si="69"/>
        <v>2.738832085569243E-07</v>
      </c>
      <c r="R117" s="22">
        <f t="shared" si="70"/>
        <v>0.00025360376838539885</v>
      </c>
      <c r="S117" s="16">
        <f t="shared" si="60"/>
        <v>2.578949495846139E-06</v>
      </c>
      <c r="T117" s="7">
        <f t="shared" si="61"/>
        <v>0.00015367584453052086</v>
      </c>
      <c r="U117" s="7">
        <f t="shared" si="62"/>
        <v>0.2709651055863699</v>
      </c>
      <c r="V117" s="17">
        <f t="shared" si="63"/>
        <v>0.6328782091523337</v>
      </c>
      <c r="W117" s="20">
        <f t="shared" si="64"/>
        <v>55.54454160731983</v>
      </c>
      <c r="X117" s="2">
        <f t="shared" si="71"/>
        <v>-5.858064943724462E-05</v>
      </c>
      <c r="Y117" s="2">
        <f t="shared" si="72"/>
        <v>0.00013538643852584805</v>
      </c>
      <c r="Z117" s="2">
        <f t="shared" si="73"/>
        <v>-9.686055689961392E-08</v>
      </c>
      <c r="AA117" s="22">
        <f t="shared" si="65"/>
        <v>7.670892853170381E-05</v>
      </c>
      <c r="AB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</row>
    <row r="118" spans="1:59" s="2" customFormat="1" ht="12.75">
      <c r="A118" s="16">
        <f t="shared" si="66"/>
        <v>6.964583508348172</v>
      </c>
      <c r="B118" s="17">
        <f t="shared" si="47"/>
        <v>1058.4739800328027</v>
      </c>
      <c r="C118" s="22">
        <f t="shared" si="67"/>
        <v>1E-07</v>
      </c>
      <c r="D118" s="16">
        <f t="shared" si="48"/>
        <v>-6.019069805214712</v>
      </c>
      <c r="E118" s="7">
        <f t="shared" si="49"/>
        <v>-5.069686985729039</v>
      </c>
      <c r="F118" s="7">
        <f t="shared" si="50"/>
        <v>-2.0704983766432834</v>
      </c>
      <c r="G118" s="17">
        <f t="shared" si="51"/>
        <v>-1.1211155571576117</v>
      </c>
      <c r="H118" s="16">
        <f t="shared" si="52"/>
        <v>8.802945039576571E-10</v>
      </c>
      <c r="I118" s="7">
        <f t="shared" si="53"/>
        <v>1.9957223162947457E-07</v>
      </c>
      <c r="J118" s="7">
        <f t="shared" si="54"/>
        <v>0.019202782897328685</v>
      </c>
      <c r="K118" s="17">
        <f t="shared" si="55"/>
        <v>0.13111938504516174</v>
      </c>
      <c r="L118" s="16">
        <f t="shared" si="56"/>
        <v>3.2633521104719065E-05</v>
      </c>
      <c r="M118" s="7">
        <f t="shared" si="57"/>
        <v>0.001168750972120991</v>
      </c>
      <c r="N118" s="7">
        <f t="shared" si="58"/>
        <v>0.4822731182853044</v>
      </c>
      <c r="O118" s="17">
        <f t="shared" si="59"/>
        <v>0.8172497615340415</v>
      </c>
      <c r="P118" s="16">
        <f t="shared" si="68"/>
        <v>0.00021992164263291423</v>
      </c>
      <c r="Q118" s="7">
        <f t="shared" si="69"/>
        <v>1.9957223162947457E-07</v>
      </c>
      <c r="R118" s="22">
        <f t="shared" si="70"/>
        <v>0.0002201212148645437</v>
      </c>
      <c r="S118" s="16">
        <f t="shared" si="60"/>
        <v>1.929361794106299E-06</v>
      </c>
      <c r="T118" s="7">
        <f t="shared" si="61"/>
        <v>0.00012145620583525751</v>
      </c>
      <c r="U118" s="7">
        <f t="shared" si="62"/>
        <v>0.2512699996842054</v>
      </c>
      <c r="V118" s="17">
        <f t="shared" si="63"/>
        <v>0.6098331846416931</v>
      </c>
      <c r="W118" s="20">
        <f t="shared" si="64"/>
        <v>57.95150347375573</v>
      </c>
      <c r="X118" s="2">
        <f t="shared" si="71"/>
        <v>-5.3394863039419434E-05</v>
      </c>
      <c r="Y118" s="2">
        <f t="shared" si="72"/>
        <v>0.00011930544018921892</v>
      </c>
      <c r="Z118" s="2">
        <f t="shared" si="73"/>
        <v>-7.064880286122843E-08</v>
      </c>
      <c r="AA118" s="22">
        <f t="shared" si="65"/>
        <v>6.583992834693827E-05</v>
      </c>
      <c r="AB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</row>
    <row r="119" spans="1:59" s="2" customFormat="1" ht="12.75">
      <c r="A119" s="16">
        <f t="shared" si="66"/>
        <v>7.007004771761101</v>
      </c>
      <c r="B119" s="17">
        <f t="shared" si="47"/>
        <v>1104.3417904931891</v>
      </c>
      <c r="C119" s="22">
        <f t="shared" si="67"/>
        <v>1E-07</v>
      </c>
      <c r="D119" s="16">
        <f t="shared" si="48"/>
        <v>-6.079671610090324</v>
      </c>
      <c r="E119" s="7">
        <f t="shared" si="49"/>
        <v>-5.130288790604651</v>
      </c>
      <c r="F119" s="7">
        <f t="shared" si="50"/>
        <v>-2.1311001815188964</v>
      </c>
      <c r="G119" s="17">
        <f t="shared" si="51"/>
        <v>-1.1817173620332244</v>
      </c>
      <c r="H119" s="16">
        <f t="shared" si="52"/>
        <v>6.044216238620947E-10</v>
      </c>
      <c r="I119" s="7">
        <f t="shared" si="53"/>
        <v>1.4490796129695838E-07</v>
      </c>
      <c r="J119" s="7">
        <f t="shared" si="54"/>
        <v>0.016540385547612946</v>
      </c>
      <c r="K119" s="17">
        <f t="shared" si="55"/>
        <v>0.11865899240121602</v>
      </c>
      <c r="L119" s="16">
        <f t="shared" si="56"/>
        <v>2.5228072306426874E-05</v>
      </c>
      <c r="M119" s="7">
        <f t="shared" si="57"/>
        <v>0.0009539118147645631</v>
      </c>
      <c r="N119" s="7">
        <f t="shared" si="58"/>
        <v>0.45816762407787337</v>
      </c>
      <c r="O119" s="17">
        <f t="shared" si="59"/>
        <v>0.8007580541154953</v>
      </c>
      <c r="P119" s="16">
        <f t="shared" si="68"/>
        <v>0.0001906315147299568</v>
      </c>
      <c r="Q119" s="7">
        <f t="shared" si="69"/>
        <v>1.4490796129695838E-07</v>
      </c>
      <c r="R119" s="22">
        <f t="shared" si="70"/>
        <v>0.00019077642269125375</v>
      </c>
      <c r="S119" s="16">
        <f t="shared" si="60"/>
        <v>1.4383025491726542E-06</v>
      </c>
      <c r="T119" s="7">
        <f t="shared" si="61"/>
        <v>9.565871720995656E-05</v>
      </c>
      <c r="U119" s="7">
        <f t="shared" si="62"/>
        <v>0.23235890780011914</v>
      </c>
      <c r="V119" s="17">
        <f t="shared" si="63"/>
        <v>0.5863955145036674</v>
      </c>
      <c r="W119" s="20">
        <f t="shared" si="64"/>
        <v>60.462768396060454</v>
      </c>
      <c r="X119" s="2">
        <f t="shared" si="71"/>
        <v>-4.848845526302393E-05</v>
      </c>
      <c r="Y119" s="2">
        <f t="shared" si="72"/>
        <v>0.00010494925609560332</v>
      </c>
      <c r="Z119" s="2">
        <f t="shared" si="73"/>
        <v>-5.134485265845256E-08</v>
      </c>
      <c r="AA119" s="22">
        <f t="shared" si="65"/>
        <v>5.640945597992094E-05</v>
      </c>
      <c r="AB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</row>
    <row r="120" spans="1:59" s="2" customFormat="1" ht="12.75">
      <c r="A120" s="16">
        <f t="shared" si="66"/>
        <v>7.049426035174029</v>
      </c>
      <c r="B120" s="17">
        <f t="shared" si="47"/>
        <v>1152.1972322757595</v>
      </c>
      <c r="C120" s="22">
        <f t="shared" si="67"/>
        <v>1E-07</v>
      </c>
      <c r="D120" s="16">
        <f t="shared" si="48"/>
        <v>-6.140273414965937</v>
      </c>
      <c r="E120" s="7">
        <f t="shared" si="49"/>
        <v>-5.190890595480265</v>
      </c>
      <c r="F120" s="7">
        <f t="shared" si="50"/>
        <v>-2.191701986394509</v>
      </c>
      <c r="G120" s="17">
        <f t="shared" si="51"/>
        <v>-1.242319166908837</v>
      </c>
      <c r="H120" s="16">
        <f t="shared" si="52"/>
        <v>4.1351944091161386E-10</v>
      </c>
      <c r="I120" s="7">
        <f t="shared" si="53"/>
        <v>1.048433316830355E-07</v>
      </c>
      <c r="J120" s="7">
        <f t="shared" si="54"/>
        <v>0.014200466065908413</v>
      </c>
      <c r="K120" s="17">
        <f t="shared" si="55"/>
        <v>0.10705947826250228</v>
      </c>
      <c r="L120" s="16">
        <f t="shared" si="56"/>
        <v>1.943494512146593E-05</v>
      </c>
      <c r="M120" s="7">
        <f t="shared" si="57"/>
        <v>0.0007759033162143547</v>
      </c>
      <c r="N120" s="7">
        <f t="shared" si="58"/>
        <v>0.4342150978554584</v>
      </c>
      <c r="O120" s="17">
        <f t="shared" si="59"/>
        <v>0.7834008011082587</v>
      </c>
      <c r="P120" s="16">
        <f t="shared" si="68"/>
        <v>0.00016498370835396273</v>
      </c>
      <c r="Q120" s="7">
        <f t="shared" si="69"/>
        <v>1.048433316830355E-07</v>
      </c>
      <c r="R120" s="22">
        <f t="shared" si="70"/>
        <v>0.00016508855168564576</v>
      </c>
      <c r="S120" s="16">
        <f t="shared" si="60"/>
        <v>1.0684429593288414E-06</v>
      </c>
      <c r="T120" s="7">
        <f t="shared" si="61"/>
        <v>7.507894073466304E-05</v>
      </c>
      <c r="U120" s="7">
        <f t="shared" si="62"/>
        <v>0.21426716551031388</v>
      </c>
      <c r="V120" s="17">
        <f t="shared" si="63"/>
        <v>0.5626458601813125</v>
      </c>
      <c r="W120" s="20">
        <f t="shared" si="64"/>
        <v>63.082856232905336</v>
      </c>
      <c r="X120" s="2">
        <f t="shared" si="71"/>
        <v>-4.3872916350204154E-05</v>
      </c>
      <c r="Y120" s="2">
        <f t="shared" si="72"/>
        <v>9.21505164724255E-05</v>
      </c>
      <c r="Z120" s="2">
        <f t="shared" si="73"/>
        <v>-3.718121296625298E-08</v>
      </c>
      <c r="AA120" s="22">
        <f t="shared" si="65"/>
        <v>4.8240418909255096E-05</v>
      </c>
      <c r="AB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</row>
    <row r="121" spans="1:59" s="2" customFormat="1" ht="12.75">
      <c r="A121" s="16">
        <f t="shared" si="66"/>
        <v>7.091847298586958</v>
      </c>
      <c r="B121" s="17">
        <f t="shared" si="47"/>
        <v>1202.1264372065868</v>
      </c>
      <c r="C121" s="22">
        <f t="shared" si="67"/>
        <v>1E-07</v>
      </c>
      <c r="D121" s="16">
        <f t="shared" si="48"/>
        <v>-6.200875219841549</v>
      </c>
      <c r="E121" s="7">
        <f t="shared" si="49"/>
        <v>-5.251492400355877</v>
      </c>
      <c r="F121" s="7">
        <f t="shared" si="50"/>
        <v>-2.2523037912701214</v>
      </c>
      <c r="G121" s="17">
        <f t="shared" si="51"/>
        <v>-1.3029209717844497</v>
      </c>
      <c r="H121" s="16">
        <f t="shared" si="52"/>
        <v>2.818999478293449E-10</v>
      </c>
      <c r="I121" s="7">
        <f t="shared" si="53"/>
        <v>7.558660697348785E-08</v>
      </c>
      <c r="J121" s="7">
        <f t="shared" si="54"/>
        <v>0.012151501587433167</v>
      </c>
      <c r="K121" s="17">
        <f t="shared" si="55"/>
        <v>0.09630093640447401</v>
      </c>
      <c r="L121" s="16">
        <f t="shared" si="56"/>
        <v>1.4919699117266205E-05</v>
      </c>
      <c r="M121" s="7">
        <f t="shared" si="57"/>
        <v>0.000628951787906451</v>
      </c>
      <c r="N121" s="7">
        <f t="shared" si="58"/>
        <v>0.4105017481346993</v>
      </c>
      <c r="O121" s="17">
        <f t="shared" si="59"/>
        <v>0.7651995213419952</v>
      </c>
      <c r="P121" s="16">
        <f t="shared" si="68"/>
        <v>0.0001425546306182434</v>
      </c>
      <c r="Q121" s="7">
        <f t="shared" si="69"/>
        <v>7.558660697348785E-08</v>
      </c>
      <c r="R121" s="22">
        <f t="shared" si="70"/>
        <v>0.00014263021722521688</v>
      </c>
      <c r="S121" s="16">
        <f t="shared" si="60"/>
        <v>7.908894090746799E-07</v>
      </c>
      <c r="T121" s="7">
        <f t="shared" si="61"/>
        <v>5.8721687611784645E-05</v>
      </c>
      <c r="U121" s="7">
        <f t="shared" si="62"/>
        <v>0.19702270082321605</v>
      </c>
      <c r="V121" s="17">
        <f t="shared" si="63"/>
        <v>0.5386682423477009</v>
      </c>
      <c r="W121" s="20">
        <f t="shared" si="64"/>
        <v>65.81648270608613</v>
      </c>
      <c r="X121" s="2">
        <f t="shared" si="71"/>
        <v>-3.955435671613668E-05</v>
      </c>
      <c r="Y121" s="2">
        <f t="shared" si="72"/>
        <v>8.075723547322557E-05</v>
      </c>
      <c r="Z121" s="2">
        <f t="shared" si="73"/>
        <v>-2.6827794581407714E-08</v>
      </c>
      <c r="AA121" s="22">
        <f t="shared" si="65"/>
        <v>4.117605096250748E-05</v>
      </c>
      <c r="AB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</row>
    <row r="122" spans="1:59" s="2" customFormat="1" ht="12.75">
      <c r="A122" s="16">
        <f t="shared" si="66"/>
        <v>7.134268561999887</v>
      </c>
      <c r="B122" s="17">
        <f t="shared" si="47"/>
        <v>1254.2192695400777</v>
      </c>
      <c r="C122" s="22">
        <f t="shared" si="67"/>
        <v>1E-07</v>
      </c>
      <c r="D122" s="16">
        <f t="shared" si="48"/>
        <v>-6.261477024717162</v>
      </c>
      <c r="E122" s="7">
        <f t="shared" si="49"/>
        <v>-5.31209420523149</v>
      </c>
      <c r="F122" s="7">
        <f t="shared" si="50"/>
        <v>-2.3129055961457343</v>
      </c>
      <c r="G122" s="17">
        <f t="shared" si="51"/>
        <v>-1.3635227766600624</v>
      </c>
      <c r="H122" s="16">
        <f t="shared" si="52"/>
        <v>1.9148582719452634E-10</v>
      </c>
      <c r="I122" s="7">
        <f t="shared" si="53"/>
        <v>5.4300448582011995E-08</v>
      </c>
      <c r="J122" s="7">
        <f t="shared" si="54"/>
        <v>0.01036388883857442</v>
      </c>
      <c r="K122" s="17">
        <f t="shared" si="55"/>
        <v>0.08635896396028908</v>
      </c>
      <c r="L122" s="16">
        <f t="shared" si="56"/>
        <v>1.141333935672506E-05</v>
      </c>
      <c r="M122" s="7">
        <f t="shared" si="57"/>
        <v>0.0005080831593358148</v>
      </c>
      <c r="N122" s="7">
        <f t="shared" si="58"/>
        <v>0.38711120395045306</v>
      </c>
      <c r="O122" s="17">
        <f t="shared" si="59"/>
        <v>0.7461831176226522</v>
      </c>
      <c r="P122" s="16">
        <f t="shared" si="68"/>
        <v>0.00012296731961741137</v>
      </c>
      <c r="Q122" s="7">
        <f t="shared" si="69"/>
        <v>5.4300448582011995E-08</v>
      </c>
      <c r="R122" s="22">
        <f t="shared" si="70"/>
        <v>0.00012302162006599338</v>
      </c>
      <c r="S122" s="16">
        <f t="shared" si="60"/>
        <v>5.833676609556804E-07</v>
      </c>
      <c r="T122" s="7">
        <f t="shared" si="61"/>
        <v>4.576820256707581E-05</v>
      </c>
      <c r="U122" s="7">
        <f t="shared" si="62"/>
        <v>0.18064606833453378</v>
      </c>
      <c r="V122" s="17">
        <f t="shared" si="63"/>
        <v>0.5145491394257748</v>
      </c>
      <c r="W122" s="20">
        <f t="shared" si="64"/>
        <v>68.66856788803695</v>
      </c>
      <c r="X122" s="2">
        <f t="shared" si="71"/>
        <v>-3.553431450547718E-05</v>
      </c>
      <c r="Y122" s="2">
        <f t="shared" si="72"/>
        <v>7.063130108602079E-05</v>
      </c>
      <c r="Z122" s="2">
        <f t="shared" si="73"/>
        <v>-1.928774076453976E-08</v>
      </c>
      <c r="AA122" s="22">
        <f t="shared" si="65"/>
        <v>3.507769883977907E-05</v>
      </c>
      <c r="AB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</row>
    <row r="123" spans="1:59" s="2" customFormat="1" ht="12.75">
      <c r="A123" s="16">
        <f t="shared" si="66"/>
        <v>7.176689825412816</v>
      </c>
      <c r="B123" s="17">
        <f t="shared" si="47"/>
        <v>1308.569487699664</v>
      </c>
      <c r="C123" s="22">
        <f t="shared" si="67"/>
        <v>1E-07</v>
      </c>
      <c r="D123" s="16">
        <f t="shared" si="48"/>
        <v>-6.322078829592774</v>
      </c>
      <c r="E123" s="7">
        <f t="shared" si="49"/>
        <v>-5.372696010107102</v>
      </c>
      <c r="F123" s="7">
        <f t="shared" si="50"/>
        <v>-2.373507401021347</v>
      </c>
      <c r="G123" s="17">
        <f t="shared" si="51"/>
        <v>-1.4241245815356751</v>
      </c>
      <c r="H123" s="16">
        <f t="shared" si="52"/>
        <v>1.2960454931487675E-10</v>
      </c>
      <c r="I123" s="7">
        <f t="shared" si="53"/>
        <v>3.8870094920540055E-08</v>
      </c>
      <c r="J123" s="7">
        <f t="shared" si="54"/>
        <v>0.0088100070361955</v>
      </c>
      <c r="K123" s="17">
        <f t="shared" si="55"/>
        <v>0.07720525283685509</v>
      </c>
      <c r="L123" s="16">
        <f t="shared" si="56"/>
        <v>8.70041139877653E-06</v>
      </c>
      <c r="M123" s="7">
        <f t="shared" si="57"/>
        <v>0.0004090320730959496</v>
      </c>
      <c r="N123" s="7">
        <f t="shared" si="58"/>
        <v>0.3641236209870413</v>
      </c>
      <c r="O123" s="17">
        <f t="shared" si="59"/>
        <v>0.7263878967711015</v>
      </c>
      <c r="P123" s="16">
        <f t="shared" si="68"/>
        <v>0.00010588646075825128</v>
      </c>
      <c r="Q123" s="7">
        <f t="shared" si="69"/>
        <v>3.8870094920540055E-08</v>
      </c>
      <c r="R123" s="22">
        <f t="shared" si="70"/>
        <v>0.00010592533085317182</v>
      </c>
      <c r="S123" s="16">
        <f t="shared" si="60"/>
        <v>4.287755280829586E-07</v>
      </c>
      <c r="T123" s="7">
        <f t="shared" si="61"/>
        <v>3.554776594960618E-05</v>
      </c>
      <c r="U123" s="7">
        <f t="shared" si="62"/>
        <v>0.16515058718557563</v>
      </c>
      <c r="V123" s="17">
        <f t="shared" si="63"/>
        <v>0.49037657189792516</v>
      </c>
      <c r="W123" s="20">
        <f t="shared" si="64"/>
        <v>71.64424505714133</v>
      </c>
      <c r="X123" s="2">
        <f t="shared" si="71"/>
        <v>-3.181047127827717E-05</v>
      </c>
      <c r="Y123" s="2">
        <f t="shared" si="72"/>
        <v>6.164713316299932E-05</v>
      </c>
      <c r="Z123" s="2">
        <f t="shared" si="73"/>
        <v>-1.3816971984326186E-08</v>
      </c>
      <c r="AA123" s="22">
        <f t="shared" si="65"/>
        <v>2.9822844912737824E-05</v>
      </c>
      <c r="AB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</row>
    <row r="124" spans="1:59" s="2" customFormat="1" ht="12.75">
      <c r="A124" s="16">
        <f t="shared" si="66"/>
        <v>7.219111088825745</v>
      </c>
      <c r="B124" s="17">
        <f t="shared" si="47"/>
        <v>1365.2749130273542</v>
      </c>
      <c r="C124" s="22">
        <f t="shared" si="67"/>
        <v>1E-07</v>
      </c>
      <c r="D124" s="16">
        <f t="shared" si="48"/>
        <v>-6.382680634468388</v>
      </c>
      <c r="E124" s="7">
        <f t="shared" si="49"/>
        <v>-5.433297814982715</v>
      </c>
      <c r="F124" s="7">
        <f t="shared" si="50"/>
        <v>-2.4341092058969593</v>
      </c>
      <c r="G124" s="17">
        <f t="shared" si="51"/>
        <v>-1.4847263864112876</v>
      </c>
      <c r="H124" s="16">
        <f t="shared" si="52"/>
        <v>8.740685952801641E-11</v>
      </c>
      <c r="I124" s="7">
        <f t="shared" si="53"/>
        <v>2.7725571727366116E-08</v>
      </c>
      <c r="J124" s="7">
        <f t="shared" si="54"/>
        <v>0.007464245628260979</v>
      </c>
      <c r="K124" s="17">
        <f t="shared" si="55"/>
        <v>0.06880819127319227</v>
      </c>
      <c r="L124" s="16">
        <f t="shared" si="56"/>
        <v>6.609060987816662E-06</v>
      </c>
      <c r="M124" s="7">
        <f t="shared" si="57"/>
        <v>0.0003281576688121124</v>
      </c>
      <c r="N124" s="7">
        <f t="shared" si="58"/>
        <v>0.34161485367512645</v>
      </c>
      <c r="O124" s="17">
        <f t="shared" si="59"/>
        <v>0.7058574796754034</v>
      </c>
      <c r="P124" s="16">
        <f t="shared" si="68"/>
        <v>9.101393135655476E-05</v>
      </c>
      <c r="Q124" s="7">
        <f t="shared" si="69"/>
        <v>2.7725571727366116E-08</v>
      </c>
      <c r="R124" s="22">
        <f t="shared" si="70"/>
        <v>9.104165692828213E-05</v>
      </c>
      <c r="S124" s="16">
        <f t="shared" si="60"/>
        <v>3.140346643837333E-07</v>
      </c>
      <c r="T124" s="7">
        <f t="shared" si="61"/>
        <v>2.7513265648315688E-05</v>
      </c>
      <c r="U124" s="7">
        <f t="shared" si="62"/>
        <v>0.15054257528902282</v>
      </c>
      <c r="V124" s="17">
        <f t="shared" si="63"/>
        <v>0.46623939305286255</v>
      </c>
      <c r="W124" s="20">
        <f t="shared" si="64"/>
        <v>74.7488699367785</v>
      </c>
      <c r="X124" s="2">
        <f t="shared" si="71"/>
        <v>-2.837730903035551E-05</v>
      </c>
      <c r="Y124" s="2">
        <f t="shared" si="72"/>
        <v>5.369049280167261E-05</v>
      </c>
      <c r="Z124" s="2">
        <f t="shared" si="73"/>
        <v>-9.862332492893699E-09</v>
      </c>
      <c r="AA124" s="22">
        <f t="shared" si="65"/>
        <v>2.5303321438824202E-05</v>
      </c>
      <c r="AB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</row>
    <row r="125" spans="1:59" s="2" customFormat="1" ht="12.75">
      <c r="A125" s="16">
        <f t="shared" si="66"/>
        <v>7.261532352238674</v>
      </c>
      <c r="B125" s="17">
        <f t="shared" si="47"/>
        <v>1424.4376058458574</v>
      </c>
      <c r="C125" s="22">
        <f t="shared" si="67"/>
        <v>1E-07</v>
      </c>
      <c r="D125" s="16">
        <f t="shared" si="48"/>
        <v>-6.443282439344</v>
      </c>
      <c r="E125" s="7">
        <f t="shared" si="49"/>
        <v>-5.493899619858327</v>
      </c>
      <c r="F125" s="7">
        <f t="shared" si="50"/>
        <v>-2.4947110107725723</v>
      </c>
      <c r="G125" s="17">
        <f t="shared" si="51"/>
        <v>-1.5453281912869001</v>
      </c>
      <c r="H125" s="16">
        <f t="shared" si="52"/>
        <v>5.873690422930622E-11</v>
      </c>
      <c r="I125" s="7">
        <f t="shared" si="53"/>
        <v>1.9705945542014547E-08</v>
      </c>
      <c r="J125" s="7">
        <f t="shared" si="54"/>
        <v>0.0063030009350625305</v>
      </c>
      <c r="K125" s="17">
        <f t="shared" si="55"/>
        <v>0.061133464194196296</v>
      </c>
      <c r="L125" s="16">
        <f t="shared" si="56"/>
        <v>5.0027777278582874E-06</v>
      </c>
      <c r="M125" s="7">
        <f t="shared" si="57"/>
        <v>0.00026236625890463383</v>
      </c>
      <c r="N125" s="7">
        <f t="shared" si="58"/>
        <v>0.319655706475907</v>
      </c>
      <c r="O125" s="17">
        <f t="shared" si="59"/>
        <v>0.6846425982141138</v>
      </c>
      <c r="P125" s="16">
        <f t="shared" si="68"/>
        <v>7.808482013515854E-05</v>
      </c>
      <c r="Q125" s="7">
        <f t="shared" si="69"/>
        <v>1.9705945542014547E-08</v>
      </c>
      <c r="R125" s="22">
        <f t="shared" si="70"/>
        <v>7.810452608070055E-05</v>
      </c>
      <c r="S125" s="16">
        <f t="shared" si="60"/>
        <v>2.291838904211474E-07</v>
      </c>
      <c r="T125" s="7">
        <f t="shared" si="61"/>
        <v>2.1220306297142777E-05</v>
      </c>
      <c r="U125" s="7">
        <f t="shared" si="62"/>
        <v>0.13682167062745032</v>
      </c>
      <c r="V125" s="17">
        <f t="shared" si="63"/>
        <v>0.4422258555912222</v>
      </c>
      <c r="W125" s="20">
        <f t="shared" si="64"/>
        <v>77.98803033473366</v>
      </c>
      <c r="X125" s="2">
        <f t="shared" si="71"/>
        <v>-2.5226630548369715E-05</v>
      </c>
      <c r="Y125" s="2">
        <f t="shared" si="72"/>
        <v>4.665742774918661E-05</v>
      </c>
      <c r="Z125" s="2">
        <f t="shared" si="73"/>
        <v>-7.0142582053733805E-09</v>
      </c>
      <c r="AA125" s="22">
        <f t="shared" si="65"/>
        <v>2.142378294261152E-05</v>
      </c>
      <c r="AB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</row>
    <row r="126" spans="1:59" s="2" customFormat="1" ht="12.75">
      <c r="A126" s="16">
        <f t="shared" si="66"/>
        <v>7.3039536156516025</v>
      </c>
      <c r="B126" s="17">
        <f t="shared" si="47"/>
        <v>1486.1640491501694</v>
      </c>
      <c r="C126" s="22">
        <f t="shared" si="67"/>
        <v>1E-07</v>
      </c>
      <c r="D126" s="16">
        <f t="shared" si="48"/>
        <v>-6.503884244219613</v>
      </c>
      <c r="E126" s="7">
        <f t="shared" si="49"/>
        <v>-5.55450142473394</v>
      </c>
      <c r="F126" s="7">
        <f t="shared" si="50"/>
        <v>-2.555312815648185</v>
      </c>
      <c r="G126" s="17">
        <f t="shared" si="51"/>
        <v>-1.6059299961625129</v>
      </c>
      <c r="H126" s="16">
        <f t="shared" si="52"/>
        <v>3.9329428602741245E-11</v>
      </c>
      <c r="I126" s="7">
        <f t="shared" si="53"/>
        <v>1.3956131694747853E-08</v>
      </c>
      <c r="J126" s="7">
        <f t="shared" si="54"/>
        <v>0.005304645857658441</v>
      </c>
      <c r="K126" s="17">
        <f t="shared" si="55"/>
        <v>0.05414464193368285</v>
      </c>
      <c r="L126" s="16">
        <f t="shared" si="56"/>
        <v>3.7735728728449658E-06</v>
      </c>
      <c r="M126" s="7">
        <f t="shared" si="57"/>
        <v>0.00020904092535511953</v>
      </c>
      <c r="N126" s="7">
        <f t="shared" si="58"/>
        <v>0.298311275768954</v>
      </c>
      <c r="O126" s="17">
        <f t="shared" si="59"/>
        <v>0.6628007782604726</v>
      </c>
      <c r="P126" s="16">
        <f t="shared" si="68"/>
        <v>6.686387236554021E-05</v>
      </c>
      <c r="Q126" s="7">
        <f t="shared" si="69"/>
        <v>1.3956131694747853E-08</v>
      </c>
      <c r="R126" s="22">
        <f t="shared" si="70"/>
        <v>6.687782849723496E-05</v>
      </c>
      <c r="S126" s="16">
        <f t="shared" si="60"/>
        <v>1.6666655233699146E-07</v>
      </c>
      <c r="T126" s="7">
        <f t="shared" si="61"/>
        <v>1.630944525587985E-05</v>
      </c>
      <c r="U126" s="7">
        <f t="shared" si="62"/>
        <v>0.12398122907996723</v>
      </c>
      <c r="V126" s="17">
        <f t="shared" si="63"/>
        <v>0.4184228235846945</v>
      </c>
      <c r="W126" s="20">
        <f t="shared" si="64"/>
        <v>81.36755620032137</v>
      </c>
      <c r="X126" s="2">
        <f t="shared" si="71"/>
        <v>-2.2348091239153656E-05</v>
      </c>
      <c r="Y126" s="2">
        <f t="shared" si="72"/>
        <v>4.045333850853789E-05</v>
      </c>
      <c r="Z126" s="2">
        <f t="shared" si="73"/>
        <v>-4.970719387209498E-09</v>
      </c>
      <c r="AA126" s="22">
        <f t="shared" si="65"/>
        <v>1.8100276549997027E-05</v>
      </c>
      <c r="AB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</row>
    <row r="127" spans="1:59" s="2" customFormat="1" ht="12.75">
      <c r="A127" s="16">
        <f t="shared" si="66"/>
        <v>7.346374879064531</v>
      </c>
      <c r="B127" s="17">
        <f t="shared" si="47"/>
        <v>1550.5653402592318</v>
      </c>
      <c r="C127" s="22">
        <f t="shared" si="67"/>
        <v>1E-07</v>
      </c>
      <c r="D127" s="16">
        <f t="shared" si="48"/>
        <v>-6.564486049095225</v>
      </c>
      <c r="E127" s="7">
        <f t="shared" si="49"/>
        <v>-5.615103229609553</v>
      </c>
      <c r="F127" s="7">
        <f t="shared" si="50"/>
        <v>-2.6159146205237973</v>
      </c>
      <c r="G127" s="17">
        <f t="shared" si="51"/>
        <v>-1.6665318010381258</v>
      </c>
      <c r="H127" s="16">
        <f t="shared" si="52"/>
        <v>2.623989914241065E-11</v>
      </c>
      <c r="I127" s="7">
        <f t="shared" si="53"/>
        <v>9.848793447453374E-09</v>
      </c>
      <c r="J127" s="7">
        <f t="shared" si="54"/>
        <v>0.004449476813853104</v>
      </c>
      <c r="K127" s="17">
        <f t="shared" si="55"/>
        <v>0.0478037480027258</v>
      </c>
      <c r="L127" s="16">
        <f t="shared" si="56"/>
        <v>2.8363708238776653E-06</v>
      </c>
      <c r="M127" s="7">
        <f t="shared" si="57"/>
        <v>0.00016597792379713372</v>
      </c>
      <c r="N127" s="7">
        <f t="shared" si="58"/>
        <v>0.2776403916817488</v>
      </c>
      <c r="O127" s="17">
        <f t="shared" si="59"/>
        <v>0.6403959104296477</v>
      </c>
      <c r="P127" s="16">
        <f t="shared" si="68"/>
        <v>5.7142315539766566E-05</v>
      </c>
      <c r="Q127" s="7">
        <f t="shared" si="69"/>
        <v>9.848793447453374E-09</v>
      </c>
      <c r="R127" s="22">
        <f t="shared" si="70"/>
        <v>5.715216433321402E-05</v>
      </c>
      <c r="S127" s="16">
        <f t="shared" si="60"/>
        <v>1.2077295130641374E-07</v>
      </c>
      <c r="T127" s="7">
        <f t="shared" si="61"/>
        <v>1.2491171541118007E-05</v>
      </c>
      <c r="U127" s="7">
        <f t="shared" si="62"/>
        <v>0.11200878721437668</v>
      </c>
      <c r="V127" s="17">
        <f t="shared" si="63"/>
        <v>0.3949148936537521</v>
      </c>
      <c r="W127" s="20">
        <f t="shared" si="64"/>
        <v>84.89353011732359</v>
      </c>
      <c r="X127" s="2">
        <f t="shared" si="71"/>
        <v>-1.9729662663344306E-05</v>
      </c>
      <c r="Y127" s="2">
        <f t="shared" si="72"/>
        <v>3.4992150363603316E-05</v>
      </c>
      <c r="Z127" s="2">
        <f t="shared" si="73"/>
        <v>-3.509879378249536E-09</v>
      </c>
      <c r="AA127" s="22">
        <f t="shared" si="65"/>
        <v>1.525897782088076E-05</v>
      </c>
      <c r="AB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</row>
    <row r="128" spans="1:59" s="2" customFormat="1" ht="12.75">
      <c r="A128" s="16">
        <f t="shared" si="66"/>
        <v>7.38879614247746</v>
      </c>
      <c r="B128" s="17">
        <f t="shared" si="47"/>
        <v>1617.7573907726046</v>
      </c>
      <c r="C128" s="22">
        <f t="shared" si="67"/>
        <v>1E-07</v>
      </c>
      <c r="D128" s="16">
        <f t="shared" si="48"/>
        <v>-6.625087853970838</v>
      </c>
      <c r="E128" s="7">
        <f t="shared" si="49"/>
        <v>-5.675705034485166</v>
      </c>
      <c r="F128" s="7">
        <f t="shared" si="50"/>
        <v>-2.6765164253994103</v>
      </c>
      <c r="G128" s="17">
        <f t="shared" si="51"/>
        <v>-1.727133605913738</v>
      </c>
      <c r="H128" s="16">
        <f t="shared" si="52"/>
        <v>1.7444046207515385E-11</v>
      </c>
      <c r="I128" s="7">
        <f t="shared" si="53"/>
        <v>6.9254881829294845E-09</v>
      </c>
      <c r="J128" s="7">
        <f t="shared" si="54"/>
        <v>0.003719641957499409</v>
      </c>
      <c r="K128" s="17">
        <f t="shared" si="55"/>
        <v>0.04207179781717352</v>
      </c>
      <c r="L128" s="16">
        <f t="shared" si="56"/>
        <v>2.124421565774526E-06</v>
      </c>
      <c r="M128" s="7">
        <f t="shared" si="57"/>
        <v>0.00013132966740692087</v>
      </c>
      <c r="N128" s="7">
        <f t="shared" si="58"/>
        <v>0.25769516691441385</v>
      </c>
      <c r="O128" s="17">
        <f t="shared" si="59"/>
        <v>0.617497712712788</v>
      </c>
      <c r="P128" s="16">
        <f t="shared" si="68"/>
        <v>4.873502454370733E-05</v>
      </c>
      <c r="Q128" s="7">
        <f t="shared" si="69"/>
        <v>6.9254881829294845E-09</v>
      </c>
      <c r="R128" s="22">
        <f t="shared" si="70"/>
        <v>4.874195003189026E-05</v>
      </c>
      <c r="S128" s="16">
        <f t="shared" si="60"/>
        <v>8.720608568602017E-08</v>
      </c>
      <c r="T128" s="7">
        <f t="shared" si="61"/>
        <v>9.533273554351851E-06</v>
      </c>
      <c r="U128" s="7">
        <f t="shared" si="62"/>
        <v>0.1008865778072221</v>
      </c>
      <c r="V128" s="17">
        <f t="shared" si="63"/>
        <v>0.3717834822036268</v>
      </c>
      <c r="W128" s="20">
        <f t="shared" si="64"/>
        <v>88.57229825162749</v>
      </c>
      <c r="X128" s="2">
        <f t="shared" si="71"/>
        <v>-1.7358041540000903E-05</v>
      </c>
      <c r="Y128" s="2">
        <f t="shared" si="72"/>
        <v>3.0195577452984865E-05</v>
      </c>
      <c r="Z128" s="2">
        <f t="shared" si="73"/>
        <v>-2.469451843012393E-09</v>
      </c>
      <c r="AA128" s="22">
        <f t="shared" si="65"/>
        <v>1.283506646114095E-05</v>
      </c>
      <c r="AB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</row>
    <row r="129" spans="1:59" s="2" customFormat="1" ht="12.75">
      <c r="A129" s="16">
        <f t="shared" si="66"/>
        <v>7.431217405890389</v>
      </c>
      <c r="B129" s="17">
        <f t="shared" si="47"/>
        <v>1687.8611351920447</v>
      </c>
      <c r="C129" s="22">
        <f t="shared" si="67"/>
        <v>1E-07</v>
      </c>
      <c r="D129" s="16">
        <f t="shared" si="48"/>
        <v>-6.68568965884645</v>
      </c>
      <c r="E129" s="7">
        <f t="shared" si="49"/>
        <v>-5.736306839360779</v>
      </c>
      <c r="F129" s="7">
        <f t="shared" si="50"/>
        <v>-2.7371182302750228</v>
      </c>
      <c r="G129" s="17">
        <f t="shared" si="51"/>
        <v>-1.7877354107893508</v>
      </c>
      <c r="H129" s="16">
        <f t="shared" si="52"/>
        <v>1.1554979195693704E-11</v>
      </c>
      <c r="I129" s="7">
        <f t="shared" si="53"/>
        <v>4.852509061237242E-09</v>
      </c>
      <c r="J129" s="7">
        <f t="shared" si="54"/>
        <v>0.003099054550366853</v>
      </c>
      <c r="K129" s="17">
        <f t="shared" si="55"/>
        <v>0.036909301625733026</v>
      </c>
      <c r="L129" s="16">
        <f t="shared" si="56"/>
        <v>1.5855668049624683E-06</v>
      </c>
      <c r="M129" s="7">
        <f t="shared" si="57"/>
        <v>0.00010355397585715131</v>
      </c>
      <c r="N129" s="7">
        <f t="shared" si="58"/>
        <v>0.23852065719424154</v>
      </c>
      <c r="O129" s="17">
        <f t="shared" si="59"/>
        <v>0.5941810915783811</v>
      </c>
      <c r="P129" s="16">
        <f t="shared" si="68"/>
        <v>4.147798925112816E-05</v>
      </c>
      <c r="Q129" s="7">
        <f t="shared" si="69"/>
        <v>4.852509061237242E-09</v>
      </c>
      <c r="R129" s="22">
        <f t="shared" si="70"/>
        <v>4.14828417601894E-05</v>
      </c>
      <c r="S129" s="16">
        <f t="shared" si="60"/>
        <v>6.274495967240057E-08</v>
      </c>
      <c r="T129" s="7">
        <f t="shared" si="61"/>
        <v>7.250272698100524E-06</v>
      </c>
      <c r="U129" s="7">
        <f t="shared" si="62"/>
        <v>0.09059208552125286</v>
      </c>
      <c r="V129" s="17">
        <f t="shared" si="63"/>
        <v>0.3491059738436494</v>
      </c>
      <c r="W129" s="20">
        <f t="shared" si="64"/>
        <v>92.41048177326735</v>
      </c>
      <c r="X129" s="2">
        <f t="shared" si="71"/>
        <v>-1.5219015493598018E-05</v>
      </c>
      <c r="Y129" s="2">
        <f t="shared" si="72"/>
        <v>2.599246618231387E-05</v>
      </c>
      <c r="Z129" s="2">
        <f t="shared" si="73"/>
        <v>-1.7311884903392638E-09</v>
      </c>
      <c r="AA129" s="22">
        <f t="shared" si="65"/>
        <v>1.0771719500225513E-05</v>
      </c>
      <c r="AB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</row>
    <row r="130" spans="1:59" s="2" customFormat="1" ht="12.75">
      <c r="A130" s="16">
        <f t="shared" si="66"/>
        <v>7.473638669303318</v>
      </c>
      <c r="B130" s="17">
        <f>EXP(A130)</f>
        <v>1761.0027485834687</v>
      </c>
      <c r="C130" s="22">
        <f t="shared" si="67"/>
        <v>1E-07</v>
      </c>
      <c r="D130" s="16">
        <f t="shared" si="48"/>
        <v>-6.746291463722063</v>
      </c>
      <c r="E130" s="7">
        <f t="shared" si="49"/>
        <v>-5.79690864423639</v>
      </c>
      <c r="F130" s="7">
        <f t="shared" si="50"/>
        <v>-2.7977200351506353</v>
      </c>
      <c r="G130" s="17">
        <f t="shared" si="51"/>
        <v>-1.8483372156649633</v>
      </c>
      <c r="H130" s="16">
        <f t="shared" si="52"/>
        <v>7.62656604536005E-12</v>
      </c>
      <c r="I130" s="7">
        <f t="shared" si="53"/>
        <v>3.3878967409251004E-09</v>
      </c>
      <c r="J130" s="7">
        <f t="shared" si="54"/>
        <v>0.0025732951038344165</v>
      </c>
      <c r="K130" s="17">
        <f t="shared" si="55"/>
        <v>0.03227672625220568</v>
      </c>
      <c r="L130" s="16">
        <f t="shared" si="56"/>
        <v>1.1792158404189124E-06</v>
      </c>
      <c r="M130" s="7">
        <f t="shared" si="57"/>
        <v>8.136921126788987E-05</v>
      </c>
      <c r="N130" s="7">
        <f t="shared" si="58"/>
        <v>0.22015463551599646</v>
      </c>
      <c r="O130" s="17">
        <f t="shared" si="59"/>
        <v>0.5705254104385871</v>
      </c>
      <c r="P130" s="16">
        <f t="shared" si="68"/>
        <v>3.5226051215877254E-05</v>
      </c>
      <c r="Q130" s="7">
        <f t="shared" si="69"/>
        <v>3.3878967409251004E-09</v>
      </c>
      <c r="R130" s="22">
        <f t="shared" si="70"/>
        <v>3.522943911261818E-05</v>
      </c>
      <c r="S130" s="16">
        <f t="shared" si="60"/>
        <v>4.498470806968413E-08</v>
      </c>
      <c r="T130" s="7">
        <f t="shared" si="61"/>
        <v>5.494631630797997E-06</v>
      </c>
      <c r="U130" s="7">
        <f t="shared" si="62"/>
        <v>0.08109863016757035</v>
      </c>
      <c r="V130" s="17">
        <f t="shared" si="63"/>
        <v>0.32695494474550424</v>
      </c>
      <c r="W130" s="20">
        <f t="shared" si="64"/>
        <v>96.41498877342795</v>
      </c>
      <c r="X130" s="2">
        <f t="shared" si="71"/>
        <v>-1.3297787675801818E-05</v>
      </c>
      <c r="Y130" s="2">
        <f t="shared" si="72"/>
        <v>2.231820656691686E-05</v>
      </c>
      <c r="Z130" s="2">
        <f t="shared" si="73"/>
        <v>-1.2092706969113464E-09</v>
      </c>
      <c r="AA130" s="22">
        <f>MAX(X130+Y130+Z130,0.0000001)</f>
        <v>9.019209620418132E-06</v>
      </c>
      <c r="AB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</row>
    <row r="131" spans="1:59" s="2" customFormat="1" ht="12.75">
      <c r="A131" s="16">
        <f t="shared" si="66"/>
        <v>7.516059932716247</v>
      </c>
      <c r="B131" s="17">
        <f>EXP(A131)</f>
        <v>1837.313873671062</v>
      </c>
      <c r="C131" s="22">
        <f t="shared" si="67"/>
        <v>1E-07</v>
      </c>
      <c r="D131" s="16">
        <f t="shared" si="48"/>
        <v>-6.806893268597676</v>
      </c>
      <c r="E131" s="7">
        <f t="shared" si="49"/>
        <v>-5.857510449112002</v>
      </c>
      <c r="F131" s="7">
        <f t="shared" si="50"/>
        <v>-2.858321840026248</v>
      </c>
      <c r="G131" s="17">
        <f t="shared" si="51"/>
        <v>-1.908939020540576</v>
      </c>
      <c r="H131" s="16">
        <f t="shared" si="52"/>
        <v>5.01565455834907E-12</v>
      </c>
      <c r="I131" s="7">
        <f t="shared" si="53"/>
        <v>2.3568995644041024E-09</v>
      </c>
      <c r="J131" s="7">
        <f t="shared" si="54"/>
        <v>0.002129505606422666</v>
      </c>
      <c r="K131" s="17">
        <f t="shared" si="55"/>
        <v>0.02813491164002735</v>
      </c>
      <c r="L131" s="16">
        <f t="shared" si="56"/>
        <v>8.739081305275676E-07</v>
      </c>
      <c r="M131" s="7">
        <f t="shared" si="57"/>
        <v>6.371488072776099E-05</v>
      </c>
      <c r="N131" s="7">
        <f t="shared" si="58"/>
        <v>0.20262747986005092</v>
      </c>
      <c r="O131" s="17">
        <f t="shared" si="59"/>
        <v>0.5466136765030332</v>
      </c>
      <c r="P131" s="16">
        <f t="shared" si="68"/>
        <v>2.9850879666645086E-05</v>
      </c>
      <c r="Q131" s="7">
        <f t="shared" si="69"/>
        <v>2.3568995644041024E-09</v>
      </c>
      <c r="R131" s="22">
        <f t="shared" si="70"/>
        <v>2.985323656620949E-05</v>
      </c>
      <c r="S131" s="16">
        <f t="shared" si="60"/>
        <v>3.2136907246460567E-08</v>
      </c>
      <c r="T131" s="7">
        <f t="shared" si="61"/>
        <v>4.149477076387242E-06</v>
      </c>
      <c r="U131" s="7">
        <f t="shared" si="62"/>
        <v>0.07237596528642654</v>
      </c>
      <c r="V131" s="17">
        <f t="shared" si="63"/>
        <v>0.3053974729957214</v>
      </c>
      <c r="W131" s="20">
        <f t="shared" si="64"/>
        <v>100.59302669785839</v>
      </c>
      <c r="X131" s="2">
        <f t="shared" si="71"/>
        <v>-1.1579262088993627E-05</v>
      </c>
      <c r="Y131" s="2">
        <f t="shared" si="72"/>
        <v>1.911420145891663E-05</v>
      </c>
      <c r="Z131" s="2">
        <f t="shared" si="73"/>
        <v>-8.416625529861222E-10</v>
      </c>
      <c r="AA131" s="22">
        <f>MAX(X131+Y131+Z131,0.0000001)</f>
        <v>7.534097707370017E-06</v>
      </c>
      <c r="AB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</row>
    <row r="132" spans="1:59" s="2" customFormat="1" ht="12.75">
      <c r="A132" s="16">
        <f t="shared" si="66"/>
        <v>7.558481196129176</v>
      </c>
      <c r="B132" s="17">
        <f>EXP(A132)</f>
        <v>1916.9318577722593</v>
      </c>
      <c r="C132" s="22">
        <f t="shared" si="67"/>
        <v>1E-07</v>
      </c>
      <c r="D132" s="16">
        <f t="shared" si="48"/>
        <v>-6.867495073473289</v>
      </c>
      <c r="E132" s="7">
        <f t="shared" si="49"/>
        <v>-5.918112253987616</v>
      </c>
      <c r="F132" s="7">
        <f t="shared" si="50"/>
        <v>-2.9189236449018607</v>
      </c>
      <c r="G132" s="17">
        <f t="shared" si="51"/>
        <v>-1.969540825416189</v>
      </c>
      <c r="H132" s="16">
        <f t="shared" si="52"/>
        <v>3.2867042421003134E-12</v>
      </c>
      <c r="I132" s="7">
        <f t="shared" si="53"/>
        <v>1.6337979857894425E-09</v>
      </c>
      <c r="J132" s="7">
        <f t="shared" si="54"/>
        <v>0.0017562788180250921</v>
      </c>
      <c r="K132" s="17">
        <f t="shared" si="55"/>
        <v>0.024445439525772383</v>
      </c>
      <c r="L132" s="16">
        <f t="shared" si="56"/>
        <v>6.453581595788904E-07</v>
      </c>
      <c r="M132" s="7">
        <f t="shared" si="57"/>
        <v>4.971726058666803E-05</v>
      </c>
      <c r="N132" s="7">
        <f t="shared" si="58"/>
        <v>0.18596217170270857</v>
      </c>
      <c r="O132" s="17">
        <f t="shared" si="59"/>
        <v>0.5225316589072052</v>
      </c>
      <c r="P132" s="16">
        <f t="shared" si="68"/>
        <v>2.523916028034105E-05</v>
      </c>
      <c r="Q132" s="7">
        <f t="shared" si="69"/>
        <v>1.6337979857894425E-09</v>
      </c>
      <c r="R132" s="22">
        <f t="shared" si="70"/>
        <v>2.524079407832684E-05</v>
      </c>
      <c r="S132" s="16">
        <f t="shared" si="60"/>
        <v>2.2876811112126916E-08</v>
      </c>
      <c r="T132" s="7">
        <f t="shared" si="61"/>
        <v>3.1226070837941933E-06</v>
      </c>
      <c r="U132" s="7">
        <f t="shared" si="62"/>
        <v>0.06439088036639795</v>
      </c>
      <c r="V132" s="17">
        <f t="shared" si="63"/>
        <v>0.28449454600390545</v>
      </c>
      <c r="W132" s="20">
        <f t="shared" si="64"/>
        <v>104.95211531907415</v>
      </c>
      <c r="X132" s="2">
        <f t="shared" si="71"/>
        <v>-1.0048291344336945E-05</v>
      </c>
      <c r="Y132" s="2">
        <f t="shared" si="72"/>
        <v>1.6327384970722622E-05</v>
      </c>
      <c r="Z132" s="2">
        <f t="shared" si="73"/>
        <v>-5.836973571149428E-10</v>
      </c>
      <c r="AA132" s="22">
        <f>MAX(X132+Y132+Z132,0.0000001)</f>
        <v>6.278509929028562E-06</v>
      </c>
      <c r="AB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</row>
    <row r="133" spans="1:59" s="2" customFormat="1" ht="13.5" thickBot="1">
      <c r="A133" s="18">
        <f t="shared" si="66"/>
        <v>7.600902459542104</v>
      </c>
      <c r="B133" s="19">
        <f>EXP(A133)</f>
        <v>2000.000000000044</v>
      </c>
      <c r="C133" s="22">
        <f t="shared" si="67"/>
        <v>1E-07</v>
      </c>
      <c r="D133" s="18">
        <f t="shared" si="48"/>
        <v>-6.928096878348901</v>
      </c>
      <c r="E133" s="27">
        <f t="shared" si="49"/>
        <v>-5.978714058863228</v>
      </c>
      <c r="F133" s="27">
        <f t="shared" si="50"/>
        <v>-2.9795254497774732</v>
      </c>
      <c r="G133" s="19">
        <f t="shared" si="51"/>
        <v>-2.030142630291801</v>
      </c>
      <c r="H133" s="18">
        <f t="shared" si="52"/>
        <v>2.1460611066004276E-12</v>
      </c>
      <c r="I133" s="27">
        <f t="shared" si="53"/>
        <v>1.128499294011931E-09</v>
      </c>
      <c r="J133" s="27">
        <f t="shared" si="54"/>
        <v>0.0014435452567549412</v>
      </c>
      <c r="K133" s="19">
        <f t="shared" si="55"/>
        <v>0.021170952837121226</v>
      </c>
      <c r="L133" s="18">
        <f t="shared" si="56"/>
        <v>4.7489461862948446E-07</v>
      </c>
      <c r="M133" s="27">
        <f t="shared" si="57"/>
        <v>3.865958841942074E-05</v>
      </c>
      <c r="N133" s="27">
        <f t="shared" si="58"/>
        <v>0.1701744004078094</v>
      </c>
      <c r="O133" s="19">
        <f t="shared" si="59"/>
        <v>0.4983669539747284</v>
      </c>
      <c r="P133" s="16">
        <f t="shared" si="68"/>
        <v>2.1290973273051732E-05</v>
      </c>
      <c r="Q133" s="7">
        <f t="shared" si="69"/>
        <v>1.128499294011931E-09</v>
      </c>
      <c r="R133" s="22">
        <f t="shared" si="70"/>
        <v>2.1292101772345744E-05</v>
      </c>
      <c r="S133" s="18">
        <f t="shared" si="60"/>
        <v>1.622700129821908E-08</v>
      </c>
      <c r="T133" s="27">
        <f t="shared" si="61"/>
        <v>2.341580919829056E-06</v>
      </c>
      <c r="U133" s="27">
        <f t="shared" si="62"/>
        <v>0.05710779584970793</v>
      </c>
      <c r="V133" s="19">
        <f t="shared" si="63"/>
        <v>0.26430057280501007</v>
      </c>
      <c r="W133" s="21">
        <f t="shared" si="64"/>
        <v>109.50010027069547</v>
      </c>
      <c r="X133" s="2">
        <f t="shared" si="71"/>
        <v>-8.689888633271196E-06</v>
      </c>
      <c r="Y133" s="2">
        <f t="shared" si="72"/>
        <v>1.3909782761205324E-05</v>
      </c>
      <c r="Z133" s="2">
        <f t="shared" si="73"/>
        <v>-4.033411027393186E-10</v>
      </c>
      <c r="AA133" s="23">
        <f>MAX(X133+Y133+Z133,0.0000001)</f>
        <v>5.219490786831388E-06</v>
      </c>
      <c r="AB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</row>
  </sheetData>
  <mergeCells count="11">
    <mergeCell ref="S32:V32"/>
    <mergeCell ref="H32:K32"/>
    <mergeCell ref="L32:O32"/>
    <mergeCell ref="AO31:AS31"/>
    <mergeCell ref="AH31:AM31"/>
    <mergeCell ref="X32:Z32"/>
    <mergeCell ref="P32:Q32"/>
    <mergeCell ref="A1:C1"/>
    <mergeCell ref="C7:C10"/>
    <mergeCell ref="E1:G1"/>
    <mergeCell ref="D32:G3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BH133"/>
  <sheetViews>
    <sheetView workbookViewId="0" topLeftCell="A1">
      <selection activeCell="A1" sqref="A1:C1"/>
    </sheetView>
  </sheetViews>
  <sheetFormatPr defaultColWidth="11.421875" defaultRowHeight="12.75"/>
  <cols>
    <col min="1" max="1" width="20.140625" style="4" customWidth="1"/>
    <col min="2" max="2" width="19.00390625" style="4" bestFit="1" customWidth="1"/>
    <col min="3" max="3" width="34.7109375" style="4" customWidth="1"/>
    <col min="4" max="4" width="11.57421875" style="4" bestFit="1" customWidth="1"/>
    <col min="5" max="5" width="24.421875" style="4" customWidth="1"/>
    <col min="6" max="6" width="13.8515625" style="4" bestFit="1" customWidth="1"/>
    <col min="7" max="7" width="21.7109375" style="1" customWidth="1"/>
    <col min="8" max="8" width="15.7109375" style="4" customWidth="1"/>
    <col min="9" max="9" width="11.57421875" style="4" customWidth="1"/>
    <col min="10" max="10" width="13.7109375" style="4" customWidth="1"/>
    <col min="11" max="11" width="11.57421875" style="4" customWidth="1"/>
    <col min="12" max="12" width="16.00390625" style="4" customWidth="1"/>
    <col min="13" max="15" width="16.140625" style="4" customWidth="1"/>
    <col min="16" max="17" width="10.421875" style="4" bestFit="1" customWidth="1"/>
    <col min="18" max="18" width="11.00390625" style="4" bestFit="1" customWidth="1"/>
    <col min="19" max="19" width="11.140625" style="4" bestFit="1" customWidth="1"/>
    <col min="20" max="20" width="16.8515625" style="4" customWidth="1"/>
    <col min="21" max="21" width="14.140625" style="4" customWidth="1"/>
    <col min="22" max="22" width="15.57421875" style="4" customWidth="1"/>
    <col min="23" max="23" width="14.140625" style="4" customWidth="1"/>
    <col min="24" max="24" width="14.140625" style="3" customWidth="1"/>
    <col min="25" max="27" width="11.00390625" style="3" bestFit="1" customWidth="1"/>
    <col min="28" max="28" width="11.140625" style="3" bestFit="1" customWidth="1"/>
    <col min="29" max="29" width="12.421875" style="6" bestFit="1" customWidth="1"/>
    <col min="30" max="33" width="11.421875" style="4" customWidth="1"/>
    <col min="34" max="42" width="11.421875" style="6" customWidth="1"/>
    <col min="43" max="44" width="13.00390625" style="6" bestFit="1" customWidth="1"/>
    <col min="45" max="46" width="14.00390625" style="6" bestFit="1" customWidth="1"/>
    <col min="47" max="60" width="11.421875" style="6" customWidth="1"/>
    <col min="61" max="16384" width="11.421875" style="4" customWidth="1"/>
  </cols>
  <sheetData>
    <row r="1" spans="1:7" ht="13.5" thickBot="1">
      <c r="A1" s="60" t="s">
        <v>53</v>
      </c>
      <c r="B1" s="61"/>
      <c r="C1" s="62"/>
      <c r="E1" s="66" t="s">
        <v>71</v>
      </c>
      <c r="F1" s="67"/>
      <c r="G1" s="68"/>
    </row>
    <row r="2" spans="1:19" ht="25.5">
      <c r="A2" s="38" t="s">
        <v>54</v>
      </c>
      <c r="B2" s="43">
        <v>1</v>
      </c>
      <c r="C2" s="39" t="s">
        <v>56</v>
      </c>
      <c r="E2" s="48" t="s">
        <v>69</v>
      </c>
      <c r="F2" s="55">
        <f>+LN(B13)</f>
        <v>3.4011973816621555</v>
      </c>
      <c r="G2" s="4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5.5">
      <c r="A3" s="38" t="s">
        <v>55</v>
      </c>
      <c r="B3" s="43">
        <v>2</v>
      </c>
      <c r="C3" s="39" t="s">
        <v>57</v>
      </c>
      <c r="E3" s="48" t="s">
        <v>70</v>
      </c>
      <c r="F3" s="55">
        <f>+LN(B14)</f>
        <v>7.600902459542082</v>
      </c>
      <c r="G3" s="4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3" ht="25.5">
      <c r="A4" s="38" t="s">
        <v>58</v>
      </c>
      <c r="B4" s="43">
        <v>0.7</v>
      </c>
      <c r="C4" s="39" t="s">
        <v>59</v>
      </c>
      <c r="E4" s="48" t="s">
        <v>6</v>
      </c>
      <c r="F4" s="56">
        <v>100</v>
      </c>
      <c r="G4" s="50" t="s">
        <v>67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  <c r="U4" s="3"/>
      <c r="V4" s="3"/>
      <c r="W4" s="3"/>
    </row>
    <row r="5" spans="1:23" ht="25.5">
      <c r="A5" s="40" t="s">
        <v>4</v>
      </c>
      <c r="B5" s="43">
        <v>4</v>
      </c>
      <c r="C5" s="39" t="s">
        <v>60</v>
      </c>
      <c r="E5" s="48" t="s">
        <v>7</v>
      </c>
      <c r="F5" s="56">
        <f>+(F3-F2)/(F4-1)</f>
        <v>0.042421263412928546</v>
      </c>
      <c r="G5" s="50" t="s">
        <v>68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3"/>
      <c r="V5" s="3"/>
      <c r="W5" s="3"/>
    </row>
    <row r="6" spans="1:23" ht="13.5" thickBot="1">
      <c r="A6" s="40" t="s">
        <v>5</v>
      </c>
      <c r="B6" s="43">
        <v>8</v>
      </c>
      <c r="C6" s="39" t="s">
        <v>61</v>
      </c>
      <c r="D6" s="3"/>
      <c r="E6" s="48" t="s">
        <v>14</v>
      </c>
      <c r="F6" s="56">
        <f>+SQRT(B12^2+B11^2)</f>
        <v>58.309518948453004</v>
      </c>
      <c r="G6" s="50" t="s">
        <v>84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  <c r="U6" s="3"/>
      <c r="V6" s="3"/>
      <c r="W6" s="3"/>
    </row>
    <row r="7" spans="1:19" ht="12.75">
      <c r="A7" s="45" t="s">
        <v>0</v>
      </c>
      <c r="B7" s="46">
        <v>4.053</v>
      </c>
      <c r="C7" s="63" t="s">
        <v>62</v>
      </c>
      <c r="D7" s="3"/>
      <c r="E7" s="48" t="s">
        <v>23</v>
      </c>
      <c r="F7" s="56">
        <f>EXP($B$7+$B$8*$B$5+$B$9*LN($F$6))</f>
        <v>15.661956904016575</v>
      </c>
      <c r="G7" s="50" t="s">
        <v>93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2.75">
      <c r="A8" s="40" t="s">
        <v>1</v>
      </c>
      <c r="B8" s="43">
        <v>0.691</v>
      </c>
      <c r="C8" s="64"/>
      <c r="D8" s="3"/>
      <c r="E8" s="48" t="s">
        <v>22</v>
      </c>
      <c r="F8" s="56">
        <f>EXP($B$7+$B$8*$B$5+$B$9*LN($B$11))</f>
        <v>30.441372428820287</v>
      </c>
      <c r="G8" s="50" t="s">
        <v>93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2.75">
      <c r="A9" s="40" t="s">
        <v>2</v>
      </c>
      <c r="B9" s="43">
        <v>-1</v>
      </c>
      <c r="C9" s="64"/>
      <c r="D9" s="3"/>
      <c r="E9" s="48" t="s">
        <v>24</v>
      </c>
      <c r="F9" s="56">
        <f>EXP($B$7+$B$8*$B$6+$B$9*LN($F$6))</f>
        <v>248.44826747711988</v>
      </c>
      <c r="G9" s="50" t="s">
        <v>93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3.5" thickBot="1">
      <c r="A10" s="41" t="s">
        <v>3</v>
      </c>
      <c r="B10" s="44">
        <v>0</v>
      </c>
      <c r="C10" s="65"/>
      <c r="D10" s="3"/>
      <c r="E10" s="48" t="s">
        <v>25</v>
      </c>
      <c r="F10" s="56">
        <f>EXP($B$7+$B$8*$B$6+$B$9*LN($B$11))</f>
        <v>482.89663200558107</v>
      </c>
      <c r="G10" s="50" t="s">
        <v>93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2.75">
      <c r="A11" s="40" t="s">
        <v>13</v>
      </c>
      <c r="B11" s="43">
        <v>30</v>
      </c>
      <c r="C11" s="39" t="s">
        <v>63</v>
      </c>
      <c r="D11" s="3"/>
      <c r="E11" s="48" t="s">
        <v>19</v>
      </c>
      <c r="F11" s="56">
        <f>EXP($B$7+$B$8*$B$5+$B$9*LN($B$12))</f>
        <v>18.264823457292177</v>
      </c>
      <c r="G11" s="50" t="s">
        <v>93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2.75">
      <c r="A12" s="40" t="s">
        <v>12</v>
      </c>
      <c r="B12" s="43">
        <v>50</v>
      </c>
      <c r="C12" s="39" t="s">
        <v>64</v>
      </c>
      <c r="D12" s="3"/>
      <c r="E12" s="51" t="s">
        <v>82</v>
      </c>
      <c r="F12" s="56">
        <f>+B6-B5</f>
        <v>4</v>
      </c>
      <c r="G12" s="50" t="s">
        <v>79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40" t="s">
        <v>94</v>
      </c>
      <c r="B13" s="43">
        <v>30</v>
      </c>
      <c r="C13" s="39" t="s">
        <v>65</v>
      </c>
      <c r="D13" s="3"/>
      <c r="E13" s="51" t="s">
        <v>85</v>
      </c>
      <c r="F13" s="56">
        <f>+B3*B4/B8</f>
        <v>2.0260492040520983</v>
      </c>
      <c r="G13" s="50" t="s">
        <v>86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3.5" thickBot="1">
      <c r="A14" s="41" t="s">
        <v>95</v>
      </c>
      <c r="B14" s="44">
        <v>2000</v>
      </c>
      <c r="C14" s="42" t="s">
        <v>66</v>
      </c>
      <c r="D14" s="3"/>
      <c r="E14" s="48" t="s">
        <v>92</v>
      </c>
      <c r="F14" s="56">
        <f>+EXP(0.5*F13^2+B3*B7/B8)</f>
        <v>968266.4436434767</v>
      </c>
      <c r="G14" s="5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4:19" ht="12.75">
      <c r="D15" s="3"/>
      <c r="E15" s="48" t="s">
        <v>18</v>
      </c>
      <c r="F15" s="56">
        <f>EXP(2*$B$4^2/$B$9^2)*F19</f>
        <v>-8.622835734399406</v>
      </c>
      <c r="G15" s="50" t="s">
        <v>78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4:19" ht="12.75">
      <c r="D16" s="3"/>
      <c r="E16" s="48" t="s">
        <v>9</v>
      </c>
      <c r="F16" s="56">
        <f>2/(2+F18)*EXP(0.5*F13^2)</f>
        <v>-17.41333401576064</v>
      </c>
      <c r="G16" s="50" t="s">
        <v>90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4:19" ht="12.75">
      <c r="D17" s="3"/>
      <c r="E17" s="51" t="s">
        <v>76</v>
      </c>
      <c r="F17" s="56">
        <f>+B3+2*B8/B9</f>
        <v>0.6180000000000001</v>
      </c>
      <c r="G17" s="50" t="s">
        <v>75</v>
      </c>
      <c r="K17" s="2"/>
      <c r="L17" s="2"/>
      <c r="M17" s="2"/>
      <c r="N17" s="2"/>
      <c r="O17" s="2"/>
      <c r="P17" s="2"/>
      <c r="Q17" s="2"/>
      <c r="R17" s="2"/>
      <c r="S17" s="2"/>
    </row>
    <row r="18" spans="5:60" ht="12.75">
      <c r="E18" s="51" t="s">
        <v>72</v>
      </c>
      <c r="F18" s="56">
        <f>+B9*B3/B8</f>
        <v>-2.8943560057887123</v>
      </c>
      <c r="G18" s="50" t="s">
        <v>73</v>
      </c>
      <c r="K18" s="2"/>
      <c r="L18" s="2"/>
      <c r="M18" s="2"/>
      <c r="N18" s="2"/>
      <c r="O18" s="2"/>
      <c r="P18" s="2"/>
      <c r="Q18" s="2"/>
      <c r="R18" s="2"/>
      <c r="S18" s="2"/>
      <c r="AB18" s="4"/>
      <c r="AG18" s="6"/>
      <c r="BH18" s="4"/>
    </row>
    <row r="19" spans="5:19" ht="12.75">
      <c r="E19" s="48" t="s">
        <v>77</v>
      </c>
      <c r="F19" s="56">
        <f>-F18/(2+F18)</f>
        <v>-3.236245954692556</v>
      </c>
      <c r="G19" s="52"/>
      <c r="K19" s="2"/>
      <c r="L19" s="2"/>
      <c r="M19" s="2"/>
      <c r="N19" s="2"/>
      <c r="O19" s="2"/>
      <c r="P19" s="2"/>
      <c r="Q19" s="2"/>
      <c r="R19" s="2"/>
      <c r="S19" s="2"/>
    </row>
    <row r="20" spans="5:25" ht="12.75">
      <c r="E20" s="48" t="s">
        <v>89</v>
      </c>
      <c r="F20" s="56">
        <f>2/(2+F18)</f>
        <v>-2.236245954692556</v>
      </c>
      <c r="G20" s="50"/>
      <c r="K20" s="2"/>
      <c r="L20" s="2"/>
      <c r="M20" s="2"/>
      <c r="N20" s="2"/>
      <c r="O20" s="2"/>
      <c r="P20" s="2"/>
      <c r="Q20" s="2"/>
      <c r="R20" s="2"/>
      <c r="S20" s="2"/>
      <c r="Y20" s="2"/>
    </row>
    <row r="21" spans="5:19" ht="12.75">
      <c r="E21" s="51" t="s">
        <v>81</v>
      </c>
      <c r="F21" s="56">
        <f>+B11/B12</f>
        <v>0.6</v>
      </c>
      <c r="G21" s="50" t="s">
        <v>80</v>
      </c>
      <c r="K21" s="2"/>
      <c r="L21" s="2"/>
      <c r="M21" s="2"/>
      <c r="N21" s="2"/>
      <c r="O21" s="2"/>
      <c r="P21" s="2"/>
      <c r="Q21" s="2"/>
      <c r="R21" s="2"/>
      <c r="S21" s="2"/>
    </row>
    <row r="22" spans="4:19" ht="12.75">
      <c r="D22" s="3"/>
      <c r="E22" s="51" t="s">
        <v>87</v>
      </c>
      <c r="F22" s="56">
        <f>-2*B4/B9</f>
        <v>1.4</v>
      </c>
      <c r="G22" s="50" t="s">
        <v>88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5:25" ht="12.75">
      <c r="E23" s="51" t="s">
        <v>91</v>
      </c>
      <c r="F23" s="56">
        <f>+B2/(1-EXP(-B3*F12))</f>
        <v>1.0003355752008412</v>
      </c>
      <c r="G23" s="5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Y23" s="2"/>
    </row>
    <row r="24" spans="4:25" ht="13.5" thickBot="1">
      <c r="D24" s="3"/>
      <c r="E24" s="53" t="s">
        <v>83</v>
      </c>
      <c r="F24" s="57">
        <f>+B2/(EXP(-B3*B5)-EXP(-B3*B6))</f>
        <v>2981.958322616929</v>
      </c>
      <c r="G24" s="5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Y24" s="2"/>
    </row>
    <row r="25" spans="4:19" ht="12.75">
      <c r="D25" s="3"/>
      <c r="G25" s="4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4:19" ht="12.75">
      <c r="D26" s="3"/>
      <c r="G26" s="4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4:19" ht="12.75">
      <c r="D27" s="3"/>
      <c r="G27" s="4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4:19" ht="12.75">
      <c r="D28" s="3"/>
      <c r="G28" s="4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4:19" ht="12.75">
      <c r="D29" s="3"/>
      <c r="G29" s="47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4:19" ht="12.75">
      <c r="D30" s="3"/>
      <c r="G30" s="4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25:46" ht="13.5" thickBot="1">
      <c r="Y31" s="5"/>
      <c r="Z31" s="5"/>
      <c r="AA31" s="5"/>
      <c r="AI31" s="73"/>
      <c r="AJ31" s="73"/>
      <c r="AK31" s="73"/>
      <c r="AL31" s="73"/>
      <c r="AM31" s="73"/>
      <c r="AN31" s="73"/>
      <c r="AP31" s="73"/>
      <c r="AQ31" s="73"/>
      <c r="AR31" s="73"/>
      <c r="AS31" s="73"/>
      <c r="AT31" s="73"/>
    </row>
    <row r="32" spans="1:60" s="8" customFormat="1" ht="51.75" thickBot="1">
      <c r="A32" s="25" t="s">
        <v>42</v>
      </c>
      <c r="B32" s="26" t="s">
        <v>31</v>
      </c>
      <c r="C32" s="24" t="s">
        <v>36</v>
      </c>
      <c r="D32" s="77" t="s">
        <v>30</v>
      </c>
      <c r="E32" s="78"/>
      <c r="F32" s="78"/>
      <c r="G32" s="79"/>
      <c r="H32" s="72" t="s">
        <v>39</v>
      </c>
      <c r="I32" s="78"/>
      <c r="J32" s="78"/>
      <c r="K32" s="79"/>
      <c r="L32" s="72" t="s">
        <v>40</v>
      </c>
      <c r="M32" s="78"/>
      <c r="N32" s="78"/>
      <c r="O32" s="79"/>
      <c r="P32" s="74" t="s">
        <v>37</v>
      </c>
      <c r="Q32" s="75"/>
      <c r="R32" s="76"/>
      <c r="S32" s="28" t="s">
        <v>38</v>
      </c>
      <c r="T32" s="77" t="s">
        <v>41</v>
      </c>
      <c r="U32" s="78"/>
      <c r="V32" s="78"/>
      <c r="W32" s="79"/>
      <c r="X32" s="29"/>
      <c r="Y32" s="74" t="s">
        <v>74</v>
      </c>
      <c r="Z32" s="75"/>
      <c r="AA32" s="76"/>
      <c r="AB32" s="28" t="s">
        <v>35</v>
      </c>
      <c r="AC32" s="10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</row>
    <row r="33" spans="1:60" s="12" customFormat="1" ht="26.25" thickBot="1">
      <c r="A33" s="30" t="s">
        <v>21</v>
      </c>
      <c r="B33" s="31" t="s">
        <v>15</v>
      </c>
      <c r="C33" s="32" t="s">
        <v>43</v>
      </c>
      <c r="D33" s="30" t="s">
        <v>26</v>
      </c>
      <c r="E33" s="33" t="s">
        <v>27</v>
      </c>
      <c r="F33" s="33" t="s">
        <v>28</v>
      </c>
      <c r="G33" s="31" t="s">
        <v>29</v>
      </c>
      <c r="H33" s="34" t="s">
        <v>44</v>
      </c>
      <c r="I33" s="35" t="s">
        <v>45</v>
      </c>
      <c r="J33" s="35" t="s">
        <v>46</v>
      </c>
      <c r="K33" s="36" t="s">
        <v>45</v>
      </c>
      <c r="L33" s="34" t="s">
        <v>47</v>
      </c>
      <c r="M33" s="35" t="s">
        <v>48</v>
      </c>
      <c r="N33" s="35" t="s">
        <v>49</v>
      </c>
      <c r="O33" s="36" t="s">
        <v>48</v>
      </c>
      <c r="P33" s="30" t="s">
        <v>8</v>
      </c>
      <c r="Q33" s="33" t="s">
        <v>10</v>
      </c>
      <c r="R33" s="31" t="s">
        <v>11</v>
      </c>
      <c r="S33" s="32" t="s">
        <v>43</v>
      </c>
      <c r="T33" s="34" t="s">
        <v>50</v>
      </c>
      <c r="U33" s="35" t="s">
        <v>51</v>
      </c>
      <c r="V33" s="35" t="s">
        <v>52</v>
      </c>
      <c r="W33" s="36" t="s">
        <v>51</v>
      </c>
      <c r="X33" s="37" t="s">
        <v>20</v>
      </c>
      <c r="Y33" s="30" t="s">
        <v>16</v>
      </c>
      <c r="Z33" s="33" t="s">
        <v>17</v>
      </c>
      <c r="AA33" s="31" t="s">
        <v>11</v>
      </c>
      <c r="AB33" s="32" t="s">
        <v>43</v>
      </c>
      <c r="AC33" s="13"/>
      <c r="AH33" s="14"/>
      <c r="AI33" s="14"/>
      <c r="AJ33" s="14"/>
      <c r="AK33" s="14"/>
      <c r="AL33" s="14"/>
      <c r="AM33" s="14"/>
      <c r="AN33" s="14"/>
      <c r="AO33" s="14"/>
      <c r="AP33" s="14"/>
      <c r="AQ33" s="15"/>
      <c r="AR33" s="15"/>
      <c r="AS33" s="15"/>
      <c r="AT33" s="15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</row>
    <row r="34" spans="1:60" s="2" customFormat="1" ht="12.75">
      <c r="A34" s="16">
        <f>+F2</f>
        <v>3.4011973816621555</v>
      </c>
      <c r="B34" s="17">
        <f aca="true" t="shared" si="0" ref="B34:B97">EXP(A34)</f>
        <v>30.000000000000004</v>
      </c>
      <c r="C34" s="22">
        <f aca="true" t="shared" si="1" ref="C34:C65">IF(B34&lt;$F$10,(($F$8/B34)^($B$3/$B$8)-EXP(-$B$3*$F$12))/(1-EXP(-$B$3*$F$12))*$B$2,0.0000001)</f>
        <v>1.0431934614893097</v>
      </c>
      <c r="D34" s="16">
        <f aca="true" t="shared" si="2" ref="D34:D65">+LN($F$7/$B34)/$B$4</f>
        <v>-0.9285181956632592</v>
      </c>
      <c r="E34" s="7">
        <f aca="true" t="shared" si="3" ref="E34:E65">+LN($F$8/$B34)/$B$4</f>
        <v>0.020864623822413053</v>
      </c>
      <c r="F34" s="7">
        <f aca="true" t="shared" si="4" ref="F34:F65">+LN($F$9/$B34)/$B$4</f>
        <v>3.0200532329081686</v>
      </c>
      <c r="G34" s="17">
        <f aca="true" t="shared" si="5" ref="G34:G65">+LN($F$10/$B34)/$B$4</f>
        <v>3.9694360523938403</v>
      </c>
      <c r="H34" s="16">
        <f aca="true" t="shared" si="6" ref="H34:H65">+NORMSDIST(D34)</f>
        <v>0.17656939426243412</v>
      </c>
      <c r="I34" s="7">
        <f aca="true" t="shared" si="7" ref="I34:I65">+NORMSDIST(E34)</f>
        <v>0.5083232181372781</v>
      </c>
      <c r="J34" s="7">
        <f aca="true" t="shared" si="8" ref="J34:J65">+NORMSDIST(F34)</f>
        <v>0.9987362794765833</v>
      </c>
      <c r="K34" s="17">
        <f aca="true" t="shared" si="9" ref="K34:K65">+NORMSDIST(G34)</f>
        <v>0.9999639624864417</v>
      </c>
      <c r="L34" s="16">
        <f aca="true" t="shared" si="10" ref="L34:L65">+NORMSDIST(D34+$F$13)</f>
        <v>0.863795293493749</v>
      </c>
      <c r="M34" s="7">
        <f aca="true" t="shared" si="11" ref="M34:M65">+NORMSDIST(E34+$F$13)</f>
        <v>0.9796667947780541</v>
      </c>
      <c r="N34" s="7">
        <f aca="true" t="shared" si="12" ref="N34:N65">+NORMSDIST(F34+$F$13)</f>
        <v>0.9999997741702769</v>
      </c>
      <c r="O34" s="17">
        <f aca="true" t="shared" si="13" ref="O34:O65">+NORMSDIST(G34+$F$13)</f>
        <v>0.9999999989819839</v>
      </c>
      <c r="P34" s="16">
        <f aca="true" t="shared" si="14" ref="P34:P65">+$B$11^$F$18*$F$14*B34^(-$B$3/$B$8)*(O34-M34)*$F$24</f>
        <v>0.16522384434083734</v>
      </c>
      <c r="Q34" s="7">
        <f aca="true" t="shared" si="15" ref="Q34:Q65">+I34*EXP(-$B$3*$B$5)*$F$24</f>
        <v>0.5084937988032968</v>
      </c>
      <c r="R34" s="17">
        <f aca="true" t="shared" si="16" ref="R34:R65">-K34*EXP(-$B$3*$B$6)*$F$24</f>
        <v>-0.0003355631075453948</v>
      </c>
      <c r="S34" s="22">
        <f aca="true" t="shared" si="17" ref="S34:S65">MAX(P34+Q34+R34,0.0000001)</f>
        <v>0.6733820800365888</v>
      </c>
      <c r="T34" s="16">
        <f aca="true" t="shared" si="18" ref="T34:T65">+NORMSDIST(D34+$F$22)</f>
        <v>0.6813516353601108</v>
      </c>
      <c r="U34" s="7">
        <f aca="true" t="shared" si="19" ref="U34:U65">+NORMSDIST(E34+$F$22)</f>
        <v>0.9223218927703873</v>
      </c>
      <c r="V34" s="7">
        <f aca="true" t="shared" si="20" ref="V34:V65">+NORMSDIST(F34+$F$22)</f>
        <v>0.9999950620490676</v>
      </c>
      <c r="W34" s="17">
        <f aca="true" t="shared" si="21" ref="W34:W65">+NORMSDIST(G34+$F$22)</f>
        <v>0.9999999604209769</v>
      </c>
      <c r="X34" s="20">
        <f aca="true" t="shared" si="22" ref="X34:X65">+B34/$F$11</f>
        <v>1.642501504060396</v>
      </c>
      <c r="Y34" s="16">
        <f aca="true" t="shared" si="23" ref="Y34:Y65">$F$15*$F$23*(T34-U34-EXP(-$F$17*$F$12)*(V34-W34))*X34^(2/$B$9)</f>
        <v>0.7704544560963342</v>
      </c>
      <c r="Z34" s="7">
        <f aca="true" t="shared" si="24" ref="Z34:Z65">($F$21^(2+$F$18)*(M34-O34)-(1+$F$21^2)^($F$18/2+1)*(L34-N34))*X34^(-$B$3/$B$8)*$F$16*$F$23</f>
        <v>-0.3587464902756752</v>
      </c>
      <c r="AA34" s="17">
        <f aca="true" t="shared" si="25" ref="AA34:AA65">+(1+$F$21^2)*H34-$F$21^2*I34-EXP(-$B$3*$F$12)*((1+$F$21^2)*J34-$F$21^2*K34)*$F$23</f>
        <v>0.05680301485270762</v>
      </c>
      <c r="AB34" s="22">
        <f>MAX(Y34+Z34+AA34,0.0000001)</f>
        <v>0.46851098067336666</v>
      </c>
      <c r="AC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s="2" customFormat="1" ht="12.75">
      <c r="A35" s="16">
        <f aca="true" t="shared" si="26" ref="A35:A66">+A34+$F$5</f>
        <v>3.443618645075084</v>
      </c>
      <c r="B35" s="17">
        <f t="shared" si="0"/>
        <v>31.30001713766165</v>
      </c>
      <c r="C35" s="22">
        <f t="shared" si="1"/>
        <v>0.9226201950927492</v>
      </c>
      <c r="D35" s="16">
        <f t="shared" si="2"/>
        <v>-0.9891200005388715</v>
      </c>
      <c r="E35" s="7">
        <f t="shared" si="3"/>
        <v>-0.03973718105319878</v>
      </c>
      <c r="F35" s="7">
        <f t="shared" si="4"/>
        <v>2.9594514280325566</v>
      </c>
      <c r="G35" s="17">
        <f t="shared" si="5"/>
        <v>3.9088342475182283</v>
      </c>
      <c r="H35" s="16">
        <f t="shared" si="6"/>
        <v>0.1613022181236783</v>
      </c>
      <c r="I35" s="7">
        <f t="shared" si="7"/>
        <v>0.4841512675956017</v>
      </c>
      <c r="J35" s="7">
        <f t="shared" si="8"/>
        <v>0.998458994894424</v>
      </c>
      <c r="K35" s="17">
        <f t="shared" si="9"/>
        <v>0.9999536099627496</v>
      </c>
      <c r="L35" s="16">
        <f t="shared" si="10"/>
        <v>0.850115553890263</v>
      </c>
      <c r="M35" s="7">
        <f t="shared" si="11"/>
        <v>0.9765007258809202</v>
      </c>
      <c r="N35" s="7">
        <f t="shared" si="12"/>
        <v>0.9999996905101985</v>
      </c>
      <c r="O35" s="17">
        <f t="shared" si="13"/>
        <v>0.9999999985246945</v>
      </c>
      <c r="P35" s="16">
        <f t="shared" si="14"/>
        <v>0.16888756418407133</v>
      </c>
      <c r="Q35" s="7">
        <f t="shared" si="15"/>
        <v>0.4843137367544626</v>
      </c>
      <c r="R35" s="17">
        <f t="shared" si="16"/>
        <v>-0.0003355596334951776</v>
      </c>
      <c r="S35" s="22">
        <f t="shared" si="17"/>
        <v>0.6528657413050387</v>
      </c>
      <c r="T35" s="16">
        <f t="shared" si="18"/>
        <v>0.6594196953536406</v>
      </c>
      <c r="U35" s="7">
        <f t="shared" si="19"/>
        <v>0.9131265562421644</v>
      </c>
      <c r="V35" s="7">
        <f t="shared" si="20"/>
        <v>0.9999934755113012</v>
      </c>
      <c r="W35" s="17">
        <f t="shared" si="21"/>
        <v>0.9999999447197906</v>
      </c>
      <c r="X35" s="20">
        <f t="shared" si="22"/>
        <v>1.713677507524181</v>
      </c>
      <c r="Y35" s="16">
        <f t="shared" si="23"/>
        <v>0.7451932472590602</v>
      </c>
      <c r="Z35" s="7">
        <f t="shared" si="24"/>
        <v>-0.3426603154124792</v>
      </c>
      <c r="AA35" s="17">
        <f t="shared" si="25"/>
        <v>0.04474168279611303</v>
      </c>
      <c r="AB35" s="22">
        <f aca="true" t="shared" si="27" ref="AB35:AB98">MAX(Y35+Z35+AA35,0.0000001)</f>
        <v>0.447274614642694</v>
      </c>
      <c r="AC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s="2" customFormat="1" ht="12.75">
      <c r="A36" s="16">
        <f t="shared" si="26"/>
        <v>3.4860399084880123</v>
      </c>
      <c r="B36" s="17">
        <f t="shared" si="0"/>
        <v>32.65636909393043</v>
      </c>
      <c r="C36" s="22">
        <f t="shared" si="1"/>
        <v>0.8159784170001911</v>
      </c>
      <c r="D36" s="16">
        <f t="shared" si="2"/>
        <v>-1.0497218054144832</v>
      </c>
      <c r="E36" s="7">
        <f t="shared" si="3"/>
        <v>-0.10033898592881071</v>
      </c>
      <c r="F36" s="7">
        <f t="shared" si="4"/>
        <v>2.8988496231569445</v>
      </c>
      <c r="G36" s="17">
        <f t="shared" si="5"/>
        <v>3.8482324426426167</v>
      </c>
      <c r="H36" s="16">
        <f t="shared" si="6"/>
        <v>0.14692304205695528</v>
      </c>
      <c r="I36" s="7">
        <f t="shared" si="7"/>
        <v>0.46003754562687926</v>
      </c>
      <c r="J36" s="7">
        <f t="shared" si="8"/>
        <v>0.9981272608210755</v>
      </c>
      <c r="K36" s="17">
        <f t="shared" si="9"/>
        <v>0.9999404916585638</v>
      </c>
      <c r="L36" s="16">
        <f t="shared" si="10"/>
        <v>0.8355488802167967</v>
      </c>
      <c r="M36" s="7">
        <f t="shared" si="11"/>
        <v>0.9729297850580391</v>
      </c>
      <c r="N36" s="7">
        <f t="shared" si="12"/>
        <v>0.999999577360161</v>
      </c>
      <c r="O36" s="17">
        <f t="shared" si="13"/>
        <v>0.9999999978696313</v>
      </c>
      <c r="P36" s="16">
        <f t="shared" si="14"/>
        <v>0.17207242264409994</v>
      </c>
      <c r="Q36" s="7">
        <f t="shared" si="15"/>
        <v>0.46019192281864746</v>
      </c>
      <c r="R36" s="17">
        <f t="shared" si="16"/>
        <v>-0.00033555523131761575</v>
      </c>
      <c r="S36" s="22">
        <f t="shared" si="17"/>
        <v>0.6319287902314299</v>
      </c>
      <c r="T36" s="16">
        <f t="shared" si="18"/>
        <v>0.636934974752069</v>
      </c>
      <c r="U36" s="7">
        <f t="shared" si="19"/>
        <v>0.903141346144379</v>
      </c>
      <c r="V36" s="7">
        <f t="shared" si="20"/>
        <v>0.9999914095165002</v>
      </c>
      <c r="W36" s="17">
        <f t="shared" si="21"/>
        <v>0.9999999230642923</v>
      </c>
      <c r="X36" s="20">
        <f t="shared" si="22"/>
        <v>1.787937845131072</v>
      </c>
      <c r="Y36" s="16">
        <f t="shared" si="23"/>
        <v>0.7183039683691502</v>
      </c>
      <c r="Z36" s="7">
        <f t="shared" si="24"/>
        <v>-0.3259351104076453</v>
      </c>
      <c r="AA36" s="17">
        <f t="shared" si="25"/>
        <v>0.033867093066876366</v>
      </c>
      <c r="AB36" s="22">
        <f t="shared" si="27"/>
        <v>0.4262359510283813</v>
      </c>
      <c r="AC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s="2" customFormat="1" ht="12.75">
      <c r="A37" s="16">
        <f t="shared" si="26"/>
        <v>3.5284611719009407</v>
      </c>
      <c r="B37" s="17">
        <f t="shared" si="0"/>
        <v>34.07149707646089</v>
      </c>
      <c r="C37" s="22">
        <f t="shared" si="1"/>
        <v>0.7216584306995891</v>
      </c>
      <c r="D37" s="16">
        <f t="shared" si="2"/>
        <v>-1.1103236102900955</v>
      </c>
      <c r="E37" s="7">
        <f t="shared" si="3"/>
        <v>-0.1609407908044229</v>
      </c>
      <c r="F37" s="7">
        <f t="shared" si="4"/>
        <v>2.8382478182813324</v>
      </c>
      <c r="G37" s="17">
        <f t="shared" si="5"/>
        <v>3.7876306377670046</v>
      </c>
      <c r="H37" s="16">
        <f t="shared" si="6"/>
        <v>0.13342984475582853</v>
      </c>
      <c r="I37" s="7">
        <f t="shared" si="7"/>
        <v>0.43607000771367166</v>
      </c>
      <c r="J37" s="7">
        <f t="shared" si="8"/>
        <v>0.9977318392431062</v>
      </c>
      <c r="K37" s="17">
        <f t="shared" si="9"/>
        <v>0.9999239295462017</v>
      </c>
      <c r="L37" s="16">
        <f t="shared" si="10"/>
        <v>0.8200946087562492</v>
      </c>
      <c r="M37" s="7">
        <f t="shared" si="11"/>
        <v>0.9689169586927433</v>
      </c>
      <c r="N37" s="7">
        <f t="shared" si="12"/>
        <v>0.9999994248853494</v>
      </c>
      <c r="O37" s="17">
        <f t="shared" si="13"/>
        <v>0.9999999969346947</v>
      </c>
      <c r="P37" s="16">
        <f t="shared" si="14"/>
        <v>0.17475089848985617</v>
      </c>
      <c r="Q37" s="7">
        <f t="shared" si="15"/>
        <v>0.43621634199409104</v>
      </c>
      <c r="R37" s="17">
        <f t="shared" si="16"/>
        <v>-0.00033554967348343345</v>
      </c>
      <c r="S37" s="22">
        <f t="shared" si="17"/>
        <v>0.6106316908104638</v>
      </c>
      <c r="T37" s="16">
        <f t="shared" si="18"/>
        <v>0.6139680262591194</v>
      </c>
      <c r="U37" s="7">
        <f t="shared" si="19"/>
        <v>0.8923381491884668</v>
      </c>
      <c r="V37" s="7">
        <f t="shared" si="20"/>
        <v>0.9999887290226352</v>
      </c>
      <c r="W37" s="17">
        <f t="shared" si="21"/>
        <v>0.999999893305801</v>
      </c>
      <c r="X37" s="20">
        <f t="shared" si="22"/>
        <v>1.8654161731225465</v>
      </c>
      <c r="Y37" s="16">
        <f t="shared" si="23"/>
        <v>0.6900260747652743</v>
      </c>
      <c r="Z37" s="7">
        <f t="shared" si="24"/>
        <v>-0.30871737589044085</v>
      </c>
      <c r="AA37" s="17">
        <f t="shared" si="25"/>
        <v>0.02414483684867703</v>
      </c>
      <c r="AB37" s="22">
        <f t="shared" si="27"/>
        <v>0.4054535357235105</v>
      </c>
      <c r="AC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s="2" customFormat="1" ht="12.75">
      <c r="A38" s="16">
        <f t="shared" si="26"/>
        <v>3.570882435313869</v>
      </c>
      <c r="B38" s="17">
        <f t="shared" si="0"/>
        <v>35.547948079967156</v>
      </c>
      <c r="C38" s="22">
        <f t="shared" si="1"/>
        <v>0.6382365300630082</v>
      </c>
      <c r="D38" s="16">
        <f t="shared" si="2"/>
        <v>-1.1709254151657076</v>
      </c>
      <c r="E38" s="7">
        <f t="shared" si="3"/>
        <v>-0.22154259568003495</v>
      </c>
      <c r="F38" s="7">
        <f t="shared" si="4"/>
        <v>2.7776460134057204</v>
      </c>
      <c r="G38" s="17">
        <f t="shared" si="5"/>
        <v>3.7270288328913925</v>
      </c>
      <c r="H38" s="16">
        <f t="shared" si="6"/>
        <v>0.12081443630670874</v>
      </c>
      <c r="I38" s="7">
        <f t="shared" si="7"/>
        <v>0.41233502389212107</v>
      </c>
      <c r="J38" s="7">
        <f t="shared" si="8"/>
        <v>0.9972622301159908</v>
      </c>
      <c r="K38" s="17">
        <f t="shared" si="9"/>
        <v>0.999903096139728</v>
      </c>
      <c r="L38" s="16">
        <f t="shared" si="10"/>
        <v>0.8037587388210052</v>
      </c>
      <c r="M38" s="7">
        <f t="shared" si="11"/>
        <v>0.9644240923488877</v>
      </c>
      <c r="N38" s="7">
        <f t="shared" si="12"/>
        <v>0.999999220170916</v>
      </c>
      <c r="O38" s="17">
        <f t="shared" si="13"/>
        <v>0.9999999956051949</v>
      </c>
      <c r="P38" s="16">
        <f t="shared" si="14"/>
        <v>0.17690016638747763</v>
      </c>
      <c r="Q38" s="7">
        <f t="shared" si="15"/>
        <v>0.41247339330057753</v>
      </c>
      <c r="R38" s="17">
        <f t="shared" si="16"/>
        <v>-0.0003355426823088719</v>
      </c>
      <c r="S38" s="22">
        <f t="shared" si="17"/>
        <v>0.5890380170057463</v>
      </c>
      <c r="T38" s="16">
        <f t="shared" si="18"/>
        <v>0.5905944852625036</v>
      </c>
      <c r="U38" s="7">
        <f t="shared" si="19"/>
        <v>0.8806927894893943</v>
      </c>
      <c r="V38" s="7">
        <f t="shared" si="20"/>
        <v>0.9999852639912767</v>
      </c>
      <c r="W38" s="17">
        <f t="shared" si="21"/>
        <v>0.9999998525620845</v>
      </c>
      <c r="X38" s="20">
        <f t="shared" si="22"/>
        <v>1.9462519395868971</v>
      </c>
      <c r="Y38" s="16">
        <f t="shared" si="23"/>
        <v>0.6606037832930021</v>
      </c>
      <c r="Z38" s="7">
        <f t="shared" si="24"/>
        <v>-0.2911531115586817</v>
      </c>
      <c r="AA38" s="17">
        <f t="shared" si="25"/>
        <v>0.015532687338090413</v>
      </c>
      <c r="AB38" s="22">
        <f t="shared" si="27"/>
        <v>0.3849833590724108</v>
      </c>
      <c r="AC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s="2" customFormat="1" ht="12.75">
      <c r="A39" s="16">
        <f t="shared" si="26"/>
        <v>3.6133036987267975</v>
      </c>
      <c r="B39" s="17">
        <f t="shared" si="0"/>
        <v>37.08837947038928</v>
      </c>
      <c r="C39" s="22">
        <f t="shared" si="1"/>
        <v>0.5644535093187066</v>
      </c>
      <c r="D39" s="16">
        <f t="shared" si="2"/>
        <v>-1.2315272200413192</v>
      </c>
      <c r="E39" s="7">
        <f t="shared" si="3"/>
        <v>-0.2821444005556467</v>
      </c>
      <c r="F39" s="7">
        <f t="shared" si="4"/>
        <v>2.7170442085301083</v>
      </c>
      <c r="G39" s="17">
        <f t="shared" si="5"/>
        <v>3.6664270280157805</v>
      </c>
      <c r="H39" s="16">
        <f t="shared" si="6"/>
        <v>0.1090629357546049</v>
      </c>
      <c r="I39" s="7">
        <f t="shared" si="7"/>
        <v>0.38891645656367513</v>
      </c>
      <c r="J39" s="7">
        <f t="shared" si="8"/>
        <v>0.9967065580933184</v>
      </c>
      <c r="K39" s="17">
        <f t="shared" si="9"/>
        <v>0.9998769858709131</v>
      </c>
      <c r="L39" s="16">
        <f t="shared" si="10"/>
        <v>0.7865542578556357</v>
      </c>
      <c r="M39" s="7">
        <f t="shared" si="11"/>
        <v>0.9594121964437374</v>
      </c>
      <c r="N39" s="7">
        <f t="shared" si="12"/>
        <v>0.9999989463253182</v>
      </c>
      <c r="O39" s="17">
        <f t="shared" si="13"/>
        <v>0.9999999937215401</v>
      </c>
      <c r="P39" s="16">
        <f t="shared" si="14"/>
        <v>0.17850243295470783</v>
      </c>
      <c r="Q39" s="7">
        <f t="shared" si="15"/>
        <v>0.38904696728169696</v>
      </c>
      <c r="R39" s="17">
        <f t="shared" si="16"/>
        <v>-0.0003355339203501703</v>
      </c>
      <c r="S39" s="22">
        <f t="shared" si="17"/>
        <v>0.5672138663160546</v>
      </c>
      <c r="T39" s="16">
        <f t="shared" si="18"/>
        <v>0.5668943250960804</v>
      </c>
      <c r="U39" s="7">
        <f t="shared" si="19"/>
        <v>0.8681856190998534</v>
      </c>
      <c r="V39" s="7">
        <f t="shared" si="20"/>
        <v>0.9999808012033119</v>
      </c>
      <c r="W39" s="17">
        <f t="shared" si="21"/>
        <v>0.9999997969822342</v>
      </c>
      <c r="X39" s="20">
        <f t="shared" si="22"/>
        <v>2.03059063544257</v>
      </c>
      <c r="Y39" s="16">
        <f t="shared" si="23"/>
        <v>0.6302826322282897</v>
      </c>
      <c r="Z39" s="7">
        <f t="shared" si="24"/>
        <v>-0.2733857973226537</v>
      </c>
      <c r="AA39" s="17">
        <f t="shared" si="25"/>
        <v>0.007981581270025434</v>
      </c>
      <c r="AB39" s="22">
        <f t="shared" si="27"/>
        <v>0.3648784161756614</v>
      </c>
      <c r="AC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s="2" customFormat="1" ht="12.75">
      <c r="A40" s="16">
        <f t="shared" si="26"/>
        <v>3.655724962139726</v>
      </c>
      <c r="B40" s="17">
        <f t="shared" si="0"/>
        <v>38.69556376770943</v>
      </c>
      <c r="C40" s="22">
        <f t="shared" si="1"/>
        <v>0.4991956560618016</v>
      </c>
      <c r="D40" s="16">
        <f t="shared" si="2"/>
        <v>-1.2921290249169315</v>
      </c>
      <c r="E40" s="7">
        <f t="shared" si="3"/>
        <v>-0.34274620543125883</v>
      </c>
      <c r="F40" s="7">
        <f t="shared" si="4"/>
        <v>2.6564424036544967</v>
      </c>
      <c r="G40" s="17">
        <f t="shared" si="5"/>
        <v>3.6058252231401684</v>
      </c>
      <c r="H40" s="16">
        <f t="shared" si="6"/>
        <v>0.09815629817657134</v>
      </c>
      <c r="I40" s="7">
        <f t="shared" si="7"/>
        <v>0.36589476209647254</v>
      </c>
      <c r="J40" s="7">
        <f t="shared" si="8"/>
        <v>0.9960514600093907</v>
      </c>
      <c r="K40" s="17">
        <f t="shared" si="9"/>
        <v>0.9998443820231242</v>
      </c>
      <c r="L40" s="16">
        <f t="shared" si="10"/>
        <v>0.7685013799300803</v>
      </c>
      <c r="M40" s="7">
        <f t="shared" si="11"/>
        <v>0.9538418013734324</v>
      </c>
      <c r="N40" s="7">
        <f t="shared" si="12"/>
        <v>0.9999985813445408</v>
      </c>
      <c r="O40" s="17">
        <f t="shared" si="13"/>
        <v>0.9999999910625211</v>
      </c>
      <c r="P40" s="16">
        <f t="shared" si="14"/>
        <v>0.17954519053163795</v>
      </c>
      <c r="Q40" s="7">
        <f t="shared" si="15"/>
        <v>0.3660175473047498</v>
      </c>
      <c r="R40" s="17">
        <f t="shared" si="16"/>
        <v>-0.0003355229793074003</v>
      </c>
      <c r="S40" s="22">
        <f t="shared" si="17"/>
        <v>0.5452272148570804</v>
      </c>
      <c r="T40" s="16">
        <f t="shared" si="18"/>
        <v>0.5429510325410709</v>
      </c>
      <c r="U40" s="7">
        <f t="shared" si="19"/>
        <v>0.8548020856964352</v>
      </c>
      <c r="V40" s="7">
        <f t="shared" si="20"/>
        <v>0.9999750744029804</v>
      </c>
      <c r="W40" s="17">
        <f t="shared" si="21"/>
        <v>0.9999997214415184</v>
      </c>
      <c r="X40" s="20">
        <f t="shared" si="22"/>
        <v>2.11858405629759</v>
      </c>
      <c r="Y40" s="16">
        <f t="shared" si="23"/>
        <v>0.5993061648393911</v>
      </c>
      <c r="Z40" s="7">
        <f t="shared" si="24"/>
        <v>-0.2555545012598931</v>
      </c>
      <c r="AA40" s="17">
        <f t="shared" si="25"/>
        <v>0.0014366592084700022</v>
      </c>
      <c r="AB40" s="22">
        <f t="shared" si="27"/>
        <v>0.34518832278796807</v>
      </c>
      <c r="AC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s="2" customFormat="1" ht="12.75">
      <c r="A41" s="16">
        <f t="shared" si="26"/>
        <v>3.6981462255526543</v>
      </c>
      <c r="B41" s="17">
        <f t="shared" si="0"/>
        <v>40.37239363602614</v>
      </c>
      <c r="C41" s="22">
        <f t="shared" si="1"/>
        <v>0.441477940403913</v>
      </c>
      <c r="D41" s="16">
        <f t="shared" si="2"/>
        <v>-1.3527308297925433</v>
      </c>
      <c r="E41" s="7">
        <f t="shared" si="3"/>
        <v>-0.40334801030687073</v>
      </c>
      <c r="F41" s="7">
        <f t="shared" si="4"/>
        <v>2.5958405987788846</v>
      </c>
      <c r="G41" s="17">
        <f t="shared" si="5"/>
        <v>3.5452234182645563</v>
      </c>
      <c r="H41" s="16">
        <f t="shared" si="6"/>
        <v>0.08807087866089569</v>
      </c>
      <c r="I41" s="7">
        <f t="shared" si="7"/>
        <v>0.3433461572979515</v>
      </c>
      <c r="J41" s="7">
        <f t="shared" si="8"/>
        <v>0.9952819754990272</v>
      </c>
      <c r="K41" s="17">
        <f t="shared" si="9"/>
        <v>0.999803818768756</v>
      </c>
      <c r="L41" s="16">
        <f t="shared" si="10"/>
        <v>0.749627688358713</v>
      </c>
      <c r="M41" s="7">
        <f t="shared" si="11"/>
        <v>0.9476733610214638</v>
      </c>
      <c r="N41" s="7">
        <f t="shared" si="12"/>
        <v>0.9999980966801284</v>
      </c>
      <c r="O41" s="17">
        <f t="shared" si="13"/>
        <v>0.9999999873227196</v>
      </c>
      <c r="P41" s="16">
        <f t="shared" si="14"/>
        <v>0.18002138347330596</v>
      </c>
      <c r="Q41" s="7">
        <f t="shared" si="15"/>
        <v>0.3434613757536448</v>
      </c>
      <c r="R41" s="17">
        <f t="shared" si="16"/>
        <v>-0.00033550936728516897</v>
      </c>
      <c r="S41" s="22">
        <f t="shared" si="17"/>
        <v>0.5231472498596655</v>
      </c>
      <c r="T41" s="16">
        <f t="shared" si="18"/>
        <v>0.5188507167109315</v>
      </c>
      <c r="U41" s="7">
        <f t="shared" si="19"/>
        <v>0.8405332649271707</v>
      </c>
      <c r="V41" s="7">
        <f t="shared" si="20"/>
        <v>0.9999677524909799</v>
      </c>
      <c r="W41" s="17">
        <f t="shared" si="21"/>
        <v>0.9999996191471326</v>
      </c>
      <c r="X41" s="20">
        <f t="shared" si="22"/>
        <v>2.210390575656376</v>
      </c>
      <c r="Y41" s="16">
        <f t="shared" si="23"/>
        <v>0.5679127970989655</v>
      </c>
      <c r="Z41" s="7">
        <f t="shared" si="24"/>
        <v>-0.23779214775221663</v>
      </c>
      <c r="AA41" s="17">
        <f t="shared" si="25"/>
        <v>-0.0041616673266193305</v>
      </c>
      <c r="AB41" s="22">
        <f t="shared" si="27"/>
        <v>0.3259589820201295</v>
      </c>
      <c r="AC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s="2" customFormat="1" ht="12.75">
      <c r="A42" s="16">
        <f t="shared" si="26"/>
        <v>3.7405674889655827</v>
      </c>
      <c r="B42" s="17">
        <f t="shared" si="0"/>
        <v>42.12188708986801</v>
      </c>
      <c r="C42" s="22">
        <f t="shared" si="1"/>
        <v>0.3904291465116253</v>
      </c>
      <c r="D42" s="16">
        <f t="shared" si="2"/>
        <v>-1.4133326346681554</v>
      </c>
      <c r="E42" s="7">
        <f t="shared" si="3"/>
        <v>-0.46394981518248274</v>
      </c>
      <c r="F42" s="7">
        <f t="shared" si="4"/>
        <v>2.5352387939032726</v>
      </c>
      <c r="G42" s="17">
        <f t="shared" si="5"/>
        <v>3.4846216133889443</v>
      </c>
      <c r="H42" s="16">
        <f t="shared" si="6"/>
        <v>0.0787790206698189</v>
      </c>
      <c r="I42" s="7">
        <f t="shared" si="7"/>
        <v>0.32134186410753973</v>
      </c>
      <c r="J42" s="7">
        <f t="shared" si="8"/>
        <v>0.9943814434994502</v>
      </c>
      <c r="K42" s="17">
        <f t="shared" si="9"/>
        <v>0.9997535378614424</v>
      </c>
      <c r="L42" s="16">
        <f t="shared" si="10"/>
        <v>0.7299681748258896</v>
      </c>
      <c r="M42" s="7">
        <f t="shared" si="11"/>
        <v>0.9408677023362381</v>
      </c>
      <c r="N42" s="7">
        <f t="shared" si="12"/>
        <v>0.9999974554422525</v>
      </c>
      <c r="O42" s="17">
        <f t="shared" si="13"/>
        <v>0.9999999820820988</v>
      </c>
      <c r="P42" s="16">
        <f t="shared" si="14"/>
        <v>0.1799294838340613</v>
      </c>
      <c r="Q42" s="7">
        <f t="shared" si="15"/>
        <v>0.3214496984681263</v>
      </c>
      <c r="R42" s="17">
        <f t="shared" si="16"/>
        <v>-0.0003354924942595987</v>
      </c>
      <c r="S42" s="22">
        <f t="shared" si="17"/>
        <v>0.501043689807928</v>
      </c>
      <c r="T42" s="16">
        <f t="shared" si="18"/>
        <v>0.49468117692496993</v>
      </c>
      <c r="U42" s="7">
        <f t="shared" si="19"/>
        <v>0.8253763448110571</v>
      </c>
      <c r="V42" s="7">
        <f t="shared" si="20"/>
        <v>0.9999584254558312</v>
      </c>
      <c r="W42" s="17">
        <f t="shared" si="21"/>
        <v>0.9999994811311208</v>
      </c>
      <c r="X42" s="20">
        <f t="shared" si="22"/>
        <v>2.306175429965679</v>
      </c>
      <c r="Y42" s="16">
        <f t="shared" si="23"/>
        <v>0.5363329051981144</v>
      </c>
      <c r="Z42" s="7">
        <f t="shared" si="24"/>
        <v>-0.2202239738927816</v>
      </c>
      <c r="AA42" s="17">
        <f t="shared" si="25"/>
        <v>-0.008876643733383734</v>
      </c>
      <c r="AB42" s="22">
        <f t="shared" si="27"/>
        <v>0.30723228757194904</v>
      </c>
      <c r="AC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s="2" customFormat="1" ht="12.75">
      <c r="A43" s="16">
        <f t="shared" si="26"/>
        <v>3.782988752378511</v>
      </c>
      <c r="B43" s="17">
        <f t="shared" si="0"/>
        <v>43.94719292611725</v>
      </c>
      <c r="C43" s="22">
        <f t="shared" si="1"/>
        <v>0.3452787221028746</v>
      </c>
      <c r="D43" s="16">
        <f t="shared" si="2"/>
        <v>-1.4739344395437675</v>
      </c>
      <c r="E43" s="7">
        <f t="shared" si="3"/>
        <v>-0.5245516200580946</v>
      </c>
      <c r="F43" s="7">
        <f t="shared" si="4"/>
        <v>2.4746369890276605</v>
      </c>
      <c r="G43" s="17">
        <f t="shared" si="5"/>
        <v>3.424019808513332</v>
      </c>
      <c r="H43" s="16">
        <f t="shared" si="6"/>
        <v>0.07024965664535054</v>
      </c>
      <c r="I43" s="7">
        <f t="shared" si="7"/>
        <v>0.29994744407672624</v>
      </c>
      <c r="J43" s="7">
        <f t="shared" si="8"/>
        <v>0.9933314077289854</v>
      </c>
      <c r="K43" s="17">
        <f t="shared" si="9"/>
        <v>0.9996914395542026</v>
      </c>
      <c r="L43" s="16">
        <f t="shared" si="10"/>
        <v>0.7095651693199085</v>
      </c>
      <c r="M43" s="7">
        <f t="shared" si="11"/>
        <v>0.9333865173414408</v>
      </c>
      <c r="N43" s="7">
        <f t="shared" si="12"/>
        <v>0.9999966101554681</v>
      </c>
      <c r="O43" s="17">
        <f t="shared" si="13"/>
        <v>0.9999999747652528</v>
      </c>
      <c r="P43" s="16">
        <f t="shared" si="14"/>
        <v>0.17927347545393438</v>
      </c>
      <c r="Q43" s="7">
        <f t="shared" si="15"/>
        <v>0.3000480990005141</v>
      </c>
      <c r="R43" s="17">
        <f t="shared" si="16"/>
        <v>-0.0003354716556076748</v>
      </c>
      <c r="S43" s="22">
        <f t="shared" si="17"/>
        <v>0.4789861027988408</v>
      </c>
      <c r="T43" s="16">
        <f t="shared" si="18"/>
        <v>0.4705312067744216</v>
      </c>
      <c r="U43" s="7">
        <f t="shared" si="19"/>
        <v>0.8093350497848402</v>
      </c>
      <c r="V43" s="7">
        <f t="shared" si="20"/>
        <v>0.9999465877011647</v>
      </c>
      <c r="W43" s="17">
        <f t="shared" si="21"/>
        <v>0.9999992956011368</v>
      </c>
      <c r="X43" s="20">
        <f t="shared" si="22"/>
        <v>2.406111016012666</v>
      </c>
      <c r="Y43" s="16">
        <f t="shared" si="23"/>
        <v>0.5047857987441435</v>
      </c>
      <c r="Z43" s="7">
        <f t="shared" si="24"/>
        <v>-0.20296619645351668</v>
      </c>
      <c r="AA43" s="17">
        <f t="shared" si="25"/>
        <v>-0.01277411587977072</v>
      </c>
      <c r="AB43" s="22">
        <f t="shared" si="27"/>
        <v>0.28904548641085615</v>
      </c>
      <c r="AC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s="2" customFormat="1" ht="12.75">
      <c r="A44" s="16">
        <f t="shared" si="26"/>
        <v>3.8254100157914395</v>
      </c>
      <c r="B44" s="17">
        <f t="shared" si="0"/>
        <v>45.85159639131976</v>
      </c>
      <c r="C44" s="22">
        <f t="shared" si="1"/>
        <v>0.3053451474019393</v>
      </c>
      <c r="D44" s="16">
        <f t="shared" si="2"/>
        <v>-1.534536244419379</v>
      </c>
      <c r="E44" s="7">
        <f t="shared" si="3"/>
        <v>-0.5851534249337067</v>
      </c>
      <c r="F44" s="7">
        <f t="shared" si="4"/>
        <v>2.4140351841520484</v>
      </c>
      <c r="G44" s="17">
        <f t="shared" si="5"/>
        <v>3.3634180036377206</v>
      </c>
      <c r="H44" s="16">
        <f t="shared" si="6"/>
        <v>0.06244890936965952</v>
      </c>
      <c r="I44" s="7">
        <f t="shared" si="7"/>
        <v>0.27922223214445996</v>
      </c>
      <c r="J44" s="7">
        <f t="shared" si="8"/>
        <v>0.9921115345628646</v>
      </c>
      <c r="K44" s="17">
        <f t="shared" si="9"/>
        <v>0.9996150273517619</v>
      </c>
      <c r="L44" s="16">
        <f t="shared" si="10"/>
        <v>0.6884681573294082</v>
      </c>
      <c r="M44" s="7">
        <f t="shared" si="11"/>
        <v>0.9251928925746702</v>
      </c>
      <c r="N44" s="7">
        <f t="shared" si="12"/>
        <v>0.9999954999692059</v>
      </c>
      <c r="O44" s="17">
        <f t="shared" si="13"/>
        <v>0.9999999645870258</v>
      </c>
      <c r="P44" s="16">
        <f t="shared" si="14"/>
        <v>0.1780627476077819</v>
      </c>
      <c r="Q44" s="7">
        <f t="shared" si="15"/>
        <v>0.2793159322010912</v>
      </c>
      <c r="R44" s="17">
        <f t="shared" si="16"/>
        <v>-0.000335446013567494</v>
      </c>
      <c r="S44" s="22">
        <f t="shared" si="17"/>
        <v>0.4570432337953056</v>
      </c>
      <c r="T44" s="16">
        <f t="shared" si="18"/>
        <v>0.446489243898474</v>
      </c>
      <c r="U44" s="7">
        <f t="shared" si="19"/>
        <v>0.7924199925359535</v>
      </c>
      <c r="V44" s="7">
        <f t="shared" si="20"/>
        <v>0.9999316183961647</v>
      </c>
      <c r="W44" s="17">
        <f t="shared" si="21"/>
        <v>0.9999990471129838</v>
      </c>
      <c r="X44" s="20">
        <f t="shared" si="22"/>
        <v>2.5103772012104306</v>
      </c>
      <c r="Y44" s="16">
        <f t="shared" si="23"/>
        <v>0.4734780860071016</v>
      </c>
      <c r="Z44" s="7">
        <f t="shared" si="24"/>
        <v>-0.18612490559154415</v>
      </c>
      <c r="AA44" s="17">
        <f t="shared" si="25"/>
        <v>-0.015921508381740616</v>
      </c>
      <c r="AB44" s="22">
        <f t="shared" si="27"/>
        <v>0.27143167203381685</v>
      </c>
      <c r="AC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s="2" customFormat="1" ht="12.75">
      <c r="A45" s="16">
        <f t="shared" si="26"/>
        <v>3.867831279204368</v>
      </c>
      <c r="B45" s="17">
        <f t="shared" si="0"/>
        <v>47.83852509458178</v>
      </c>
      <c r="C45" s="22">
        <f t="shared" si="1"/>
        <v>0.2700256479890811</v>
      </c>
      <c r="D45" s="16">
        <f t="shared" si="2"/>
        <v>-1.5951380492949911</v>
      </c>
      <c r="E45" s="7">
        <f t="shared" si="3"/>
        <v>-0.6457552298093189</v>
      </c>
      <c r="F45" s="7">
        <f t="shared" si="4"/>
        <v>2.3534333792764364</v>
      </c>
      <c r="G45" s="17">
        <f t="shared" si="5"/>
        <v>3.3028161987621085</v>
      </c>
      <c r="H45" s="16">
        <f t="shared" si="6"/>
        <v>0.05534068347538956</v>
      </c>
      <c r="I45" s="7">
        <f t="shared" si="7"/>
        <v>0.25921887694475854</v>
      </c>
      <c r="J45" s="7">
        <f t="shared" si="8"/>
        <v>0.9906995470130979</v>
      </c>
      <c r="K45" s="17">
        <f t="shared" si="9"/>
        <v>0.9995213462625151</v>
      </c>
      <c r="L45" s="16">
        <f t="shared" si="10"/>
        <v>0.6667334830838596</v>
      </c>
      <c r="M45" s="7">
        <f t="shared" si="11"/>
        <v>0.9162518695728633</v>
      </c>
      <c r="N45" s="7">
        <f t="shared" si="12"/>
        <v>0.9999940472072585</v>
      </c>
      <c r="O45" s="17">
        <f t="shared" si="13"/>
        <v>0.9999999504802629</v>
      </c>
      <c r="P45" s="16">
        <f t="shared" si="14"/>
        <v>0.17631190147339557</v>
      </c>
      <c r="Q45" s="7">
        <f t="shared" si="15"/>
        <v>0.2593058643714511</v>
      </c>
      <c r="R45" s="17">
        <f t="shared" si="16"/>
        <v>-0.000335414576517155</v>
      </c>
      <c r="S45" s="22">
        <f t="shared" si="17"/>
        <v>0.43528235126832954</v>
      </c>
      <c r="T45" s="16">
        <f t="shared" si="18"/>
        <v>0.42264245665414535</v>
      </c>
      <c r="U45" s="7">
        <f t="shared" si="19"/>
        <v>0.7746489426481807</v>
      </c>
      <c r="V45" s="7">
        <f t="shared" si="20"/>
        <v>0.9999127584483989</v>
      </c>
      <c r="W45" s="17">
        <f t="shared" si="21"/>
        <v>0.9999987155208641</v>
      </c>
      <c r="X45" s="20">
        <f t="shared" si="22"/>
        <v>2.6191616473293857</v>
      </c>
      <c r="Y45" s="16">
        <f t="shared" si="23"/>
        <v>0.44260155432159115</v>
      </c>
      <c r="Z45" s="7">
        <f t="shared" si="24"/>
        <v>-0.16979519524707368</v>
      </c>
      <c r="AA45" s="17">
        <f t="shared" si="25"/>
        <v>-0.018386854637305765</v>
      </c>
      <c r="AB45" s="22">
        <f t="shared" si="27"/>
        <v>0.2544195044372117</v>
      </c>
      <c r="AC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s="2" customFormat="1" ht="12.75">
      <c r="A46" s="16">
        <f t="shared" si="26"/>
        <v>3.9102525426172963</v>
      </c>
      <c r="B46" s="17">
        <f t="shared" si="0"/>
        <v>49.91155517669556</v>
      </c>
      <c r="C46" s="22">
        <f t="shared" si="1"/>
        <v>0.23878709626619513</v>
      </c>
      <c r="D46" s="16">
        <f t="shared" si="2"/>
        <v>-1.6557398541706034</v>
      </c>
      <c r="E46" s="7">
        <f t="shared" si="3"/>
        <v>-0.706357034684931</v>
      </c>
      <c r="F46" s="7">
        <f t="shared" si="4"/>
        <v>2.2928315744008243</v>
      </c>
      <c r="G46" s="17">
        <f t="shared" si="5"/>
        <v>3.2422143938864965</v>
      </c>
      <c r="H46" s="16">
        <f t="shared" si="6"/>
        <v>0.04888723757438518</v>
      </c>
      <c r="I46" s="7">
        <f t="shared" si="7"/>
        <v>0.23998299247232502</v>
      </c>
      <c r="J46" s="7">
        <f t="shared" si="8"/>
        <v>0.9890711787515091</v>
      </c>
      <c r="K46" s="17">
        <f t="shared" si="9"/>
        <v>0.9994069142959201</v>
      </c>
      <c r="L46" s="16">
        <f t="shared" si="10"/>
        <v>0.6444239400593893</v>
      </c>
      <c r="M46" s="7">
        <f t="shared" si="11"/>
        <v>0.9065310286787587</v>
      </c>
      <c r="N46" s="7">
        <f t="shared" si="12"/>
        <v>0.9999921531204584</v>
      </c>
      <c r="O46" s="17">
        <f t="shared" si="13"/>
        <v>0.9999999310002328</v>
      </c>
      <c r="P46" s="16">
        <f t="shared" si="14"/>
        <v>0.17404047465226405</v>
      </c>
      <c r="Q46" s="7">
        <f t="shared" si="15"/>
        <v>0.24006352481322238</v>
      </c>
      <c r="R46" s="17">
        <f t="shared" si="16"/>
        <v>-0.0003353761759869822</v>
      </c>
      <c r="S46" s="22">
        <f t="shared" si="17"/>
        <v>0.4137686232894994</v>
      </c>
      <c r="T46" s="16">
        <f t="shared" si="18"/>
        <v>0.39907591377666085</v>
      </c>
      <c r="U46" s="7">
        <f t="shared" si="19"/>
        <v>0.7560470023117917</v>
      </c>
      <c r="V46" s="7">
        <f t="shared" si="20"/>
        <v>0.9998890836742395</v>
      </c>
      <c r="W46" s="17">
        <f t="shared" si="21"/>
        <v>0.9999982746517938</v>
      </c>
      <c r="X46" s="20">
        <f t="shared" si="22"/>
        <v>2.7326601482571964</v>
      </c>
      <c r="Y46" s="16">
        <f t="shared" si="23"/>
        <v>0.4123314009663752</v>
      </c>
      <c r="Z46" s="7">
        <f t="shared" si="24"/>
        <v>-0.15406053403807707</v>
      </c>
      <c r="AA46" s="17">
        <f t="shared" si="25"/>
        <v>-0.020237893318377772</v>
      </c>
      <c r="AB46" s="22">
        <f t="shared" si="27"/>
        <v>0.23803297360992037</v>
      </c>
      <c r="AC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s="2" customFormat="1" ht="12.75">
      <c r="A47" s="16">
        <f t="shared" si="26"/>
        <v>3.9526738060302247</v>
      </c>
      <c r="B47" s="17">
        <f t="shared" si="0"/>
        <v>52.07441774659719</v>
      </c>
      <c r="C47" s="22">
        <f t="shared" si="1"/>
        <v>0.21115796420131236</v>
      </c>
      <c r="D47" s="16">
        <f t="shared" si="2"/>
        <v>-1.7163416590462155</v>
      </c>
      <c r="E47" s="7">
        <f t="shared" si="3"/>
        <v>-0.7669588395605427</v>
      </c>
      <c r="F47" s="7">
        <f t="shared" si="4"/>
        <v>2.2322297695252122</v>
      </c>
      <c r="G47" s="17">
        <f t="shared" si="5"/>
        <v>3.1816125890108844</v>
      </c>
      <c r="H47" s="16">
        <f t="shared" si="6"/>
        <v>0.04304972869039325</v>
      </c>
      <c r="I47" s="7">
        <f t="shared" si="7"/>
        <v>0.22155292345528999</v>
      </c>
      <c r="J47" s="7">
        <f t="shared" si="8"/>
        <v>0.9872001522762378</v>
      </c>
      <c r="K47" s="17">
        <f t="shared" si="9"/>
        <v>0.9992676470573267</v>
      </c>
      <c r="L47" s="16">
        <f t="shared" si="10"/>
        <v>0.621608252452892</v>
      </c>
      <c r="M47" s="7">
        <f t="shared" si="11"/>
        <v>0.8960010871753656</v>
      </c>
      <c r="N47" s="7">
        <f t="shared" si="12"/>
        <v>0.999989692684356</v>
      </c>
      <c r="O47" s="17">
        <f t="shared" si="13"/>
        <v>0.9999999041987456</v>
      </c>
      <c r="P47" s="16">
        <f t="shared" si="14"/>
        <v>0.17127259077858079</v>
      </c>
      <c r="Q47" s="7">
        <f t="shared" si="15"/>
        <v>0.22162727112207548</v>
      </c>
      <c r="R47" s="17">
        <f t="shared" si="16"/>
        <v>-0.0003353294413554207</v>
      </c>
      <c r="S47" s="22">
        <f t="shared" si="17"/>
        <v>0.39256453245930084</v>
      </c>
      <c r="T47" s="16">
        <f t="shared" si="18"/>
        <v>0.3758716622716616</v>
      </c>
      <c r="U47" s="7">
        <f t="shared" si="19"/>
        <v>0.7366466808942904</v>
      </c>
      <c r="V47" s="7">
        <f t="shared" si="20"/>
        <v>0.9998594737239364</v>
      </c>
      <c r="W47" s="17">
        <f t="shared" si="21"/>
        <v>0.9999976906395356</v>
      </c>
      <c r="X47" s="20">
        <f t="shared" si="22"/>
        <v>2.8510769823951754</v>
      </c>
      <c r="Y47" s="16">
        <f t="shared" si="23"/>
        <v>0.38282505288320506</v>
      </c>
      <c r="Z47" s="7">
        <f t="shared" si="24"/>
        <v>-0.13899237456863797</v>
      </c>
      <c r="AA47" s="17">
        <f t="shared" si="25"/>
        <v>-0.021541243475625655</v>
      </c>
      <c r="AB47" s="22">
        <f t="shared" si="27"/>
        <v>0.22229143483894143</v>
      </c>
      <c r="AC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s="2" customFormat="1" ht="12.75">
      <c r="A48" s="16">
        <f t="shared" si="26"/>
        <v>3.995095069443153</v>
      </c>
      <c r="B48" s="17">
        <f t="shared" si="0"/>
        <v>54.33100559674147</v>
      </c>
      <c r="C48" s="22">
        <f t="shared" si="1"/>
        <v>0.18672120588324054</v>
      </c>
      <c r="D48" s="16">
        <f t="shared" si="2"/>
        <v>-1.7769434639218276</v>
      </c>
      <c r="E48" s="7">
        <f t="shared" si="3"/>
        <v>-0.8275606444361548</v>
      </c>
      <c r="F48" s="7">
        <f t="shared" si="4"/>
        <v>2.1716279646496</v>
      </c>
      <c r="G48" s="17">
        <f t="shared" si="5"/>
        <v>3.1210107841352723</v>
      </c>
      <c r="H48" s="16">
        <f t="shared" si="6"/>
        <v>0.03778872199619254</v>
      </c>
      <c r="I48" s="7">
        <f t="shared" si="7"/>
        <v>0.20395962431651282</v>
      </c>
      <c r="J48" s="7">
        <f t="shared" si="8"/>
        <v>0.9850581853957842</v>
      </c>
      <c r="K48" s="17">
        <f t="shared" si="9"/>
        <v>0.999098775426857</v>
      </c>
      <c r="L48" s="16">
        <f t="shared" si="10"/>
        <v>0.5983604537776102</v>
      </c>
      <c r="M48" s="7">
        <f t="shared" si="11"/>
        <v>0.8846365016110961</v>
      </c>
      <c r="N48" s="7">
        <f t="shared" si="12"/>
        <v>0.9999865082590156</v>
      </c>
      <c r="O48" s="17">
        <f t="shared" si="13"/>
        <v>0.9999998674590825</v>
      </c>
      <c r="P48" s="16">
        <f t="shared" si="14"/>
        <v>0.16803654282768998</v>
      </c>
      <c r="Q48" s="7">
        <f t="shared" si="15"/>
        <v>0.20402806810840635</v>
      </c>
      <c r="R48" s="17">
        <f t="shared" si="16"/>
        <v>-0.0003352727722241094</v>
      </c>
      <c r="S48" s="22">
        <f t="shared" si="17"/>
        <v>0.3717293381638722</v>
      </c>
      <c r="T48" s="16">
        <f t="shared" si="18"/>
        <v>0.35310786388866744</v>
      </c>
      <c r="U48" s="7">
        <f t="shared" si="19"/>
        <v>0.7164878620011293</v>
      </c>
      <c r="V48" s="7">
        <f t="shared" si="20"/>
        <v>0.9998225763082593</v>
      </c>
      <c r="W48" s="17">
        <f t="shared" si="21"/>
        <v>0.9999969198404733</v>
      </c>
      <c r="X48" s="20">
        <f t="shared" si="22"/>
        <v>2.9746252803253883</v>
      </c>
      <c r="Y48" s="16">
        <f t="shared" si="23"/>
        <v>0.35422134376815556</v>
      </c>
      <c r="Z48" s="7">
        <f t="shared" si="24"/>
        <v>-0.1246499935989086</v>
      </c>
      <c r="AA48" s="17">
        <f t="shared" si="25"/>
        <v>-0.022361667734952198</v>
      </c>
      <c r="AB48" s="22">
        <f t="shared" si="27"/>
        <v>0.20720968243429477</v>
      </c>
      <c r="AC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s="2" customFormat="1" ht="12.75">
      <c r="A49" s="16">
        <f t="shared" si="26"/>
        <v>4.0375163328560815</v>
      </c>
      <c r="B49" s="17">
        <f t="shared" si="0"/>
        <v>56.68538020947996</v>
      </c>
      <c r="C49" s="22">
        <f t="shared" si="1"/>
        <v>0.16510796245259227</v>
      </c>
      <c r="D49" s="16">
        <f t="shared" si="2"/>
        <v>-1.8375452687974394</v>
      </c>
      <c r="E49" s="7">
        <f t="shared" si="3"/>
        <v>-0.8881624493117669</v>
      </c>
      <c r="F49" s="7">
        <f t="shared" si="4"/>
        <v>2.1110261597739886</v>
      </c>
      <c r="G49" s="17">
        <f t="shared" si="5"/>
        <v>3.0604089792596603</v>
      </c>
      <c r="H49" s="16">
        <f t="shared" si="6"/>
        <v>0.03306466022303001</v>
      </c>
      <c r="I49" s="7">
        <f t="shared" si="7"/>
        <v>0.187226649218025</v>
      </c>
      <c r="J49" s="7">
        <f t="shared" si="8"/>
        <v>0.9826150301749494</v>
      </c>
      <c r="K49" s="17">
        <f t="shared" si="9"/>
        <v>0.9988947564740105</v>
      </c>
      <c r="L49" s="16">
        <f t="shared" si="10"/>
        <v>0.5747591710772398</v>
      </c>
      <c r="M49" s="7">
        <f t="shared" si="11"/>
        <v>0.8724160632027731</v>
      </c>
      <c r="N49" s="7">
        <f t="shared" si="12"/>
        <v>0.9999824019011743</v>
      </c>
      <c r="O49" s="17">
        <f t="shared" si="13"/>
        <v>0.999999817280493</v>
      </c>
      <c r="P49" s="16">
        <f t="shared" si="14"/>
        <v>0.1643643200425268</v>
      </c>
      <c r="Q49" s="7">
        <f t="shared" si="15"/>
        <v>0.1872894778384392</v>
      </c>
      <c r="R49" s="17">
        <f t="shared" si="16"/>
        <v>-0.0003352043085230325</v>
      </c>
      <c r="S49" s="22">
        <f t="shared" si="17"/>
        <v>0.35131859357244294</v>
      </c>
      <c r="T49" s="16">
        <f t="shared" si="18"/>
        <v>0.33085800419893596</v>
      </c>
      <c r="U49" s="7">
        <f t="shared" si="19"/>
        <v>0.6956176587361662</v>
      </c>
      <c r="V49" s="7">
        <f t="shared" si="20"/>
        <v>0.9997767662739041</v>
      </c>
      <c r="W49" s="17">
        <f t="shared" si="21"/>
        <v>0.999995906238945</v>
      </c>
      <c r="X49" s="20">
        <f t="shared" si="22"/>
        <v>3.1035274084102076</v>
      </c>
      <c r="Y49" s="16">
        <f t="shared" si="23"/>
        <v>0.32664004468922775</v>
      </c>
      <c r="Z49" s="7">
        <f t="shared" si="24"/>
        <v>-0.11108055061189023</v>
      </c>
      <c r="AA49" s="17">
        <f t="shared" si="25"/>
        <v>-0.022761430345196697</v>
      </c>
      <c r="AB49" s="22">
        <f t="shared" si="27"/>
        <v>0.1927980637321408</v>
      </c>
      <c r="AC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s="2" customFormat="1" ht="12.75">
      <c r="A50" s="16">
        <f t="shared" si="26"/>
        <v>4.07993759626901</v>
      </c>
      <c r="B50" s="17">
        <f t="shared" si="0"/>
        <v>59.141779067053</v>
      </c>
      <c r="C50" s="22">
        <f t="shared" si="1"/>
        <v>0.1459919943887346</v>
      </c>
      <c r="D50" s="16">
        <f t="shared" si="2"/>
        <v>-1.8981470736730521</v>
      </c>
      <c r="E50" s="7">
        <f t="shared" si="3"/>
        <v>-0.9487642541873795</v>
      </c>
      <c r="F50" s="7">
        <f t="shared" si="4"/>
        <v>2.0504243548983756</v>
      </c>
      <c r="G50" s="17">
        <f t="shared" si="5"/>
        <v>2.9998071743840478</v>
      </c>
      <c r="H50" s="16">
        <f t="shared" si="6"/>
        <v>0.028838288487327057</v>
      </c>
      <c r="I50" s="7">
        <f t="shared" si="7"/>
        <v>0.17137024844385906</v>
      </c>
      <c r="J50" s="7">
        <f t="shared" si="8"/>
        <v>0.9798385483389529</v>
      </c>
      <c r="K50" s="17">
        <f t="shared" si="9"/>
        <v>0.9986491779565486</v>
      </c>
      <c r="L50" s="16">
        <f t="shared" si="10"/>
        <v>0.5508868254198411</v>
      </c>
      <c r="M50" s="7">
        <f t="shared" si="11"/>
        <v>0.8593234744412593</v>
      </c>
      <c r="N50" s="7">
        <f t="shared" si="12"/>
        <v>0.9999771260901933</v>
      </c>
      <c r="O50" s="17">
        <f t="shared" si="13"/>
        <v>0.9999997489981018</v>
      </c>
      <c r="P50" s="16">
        <f t="shared" si="14"/>
        <v>0.16029108940396647</v>
      </c>
      <c r="Q50" s="7">
        <f t="shared" si="15"/>
        <v>0.1714277560493988</v>
      </c>
      <c r="R50" s="17">
        <f t="shared" si="16"/>
        <v>-0.00033512189846271294</v>
      </c>
      <c r="S50" s="22">
        <f t="shared" si="17"/>
        <v>0.3313837235549026</v>
      </c>
      <c r="T50" s="16">
        <f t="shared" si="18"/>
        <v>0.3091901866590293</v>
      </c>
      <c r="U50" s="7">
        <f t="shared" si="19"/>
        <v>0.6740901551470923</v>
      </c>
      <c r="V50" s="7">
        <f t="shared" si="20"/>
        <v>0.9997200990882038</v>
      </c>
      <c r="W50" s="17">
        <f t="shared" si="21"/>
        <v>0.9999945782325089</v>
      </c>
      <c r="X50" s="20">
        <f t="shared" si="22"/>
        <v>3.2380153690147395</v>
      </c>
      <c r="Y50" s="16">
        <f t="shared" si="23"/>
        <v>0.30018173504806417</v>
      </c>
      <c r="Z50" s="7">
        <f t="shared" si="24"/>
        <v>-0.09831934806534477</v>
      </c>
      <c r="AA50" s="17">
        <f t="shared" si="25"/>
        <v>-0.022799754157583025</v>
      </c>
      <c r="AB50" s="22">
        <f t="shared" si="27"/>
        <v>0.17906263282513638</v>
      </c>
      <c r="AC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s="2" customFormat="1" ht="12.75">
      <c r="A51" s="16">
        <f t="shared" si="26"/>
        <v>4.122358859681939</v>
      </c>
      <c r="B51" s="17">
        <f t="shared" si="0"/>
        <v>61.70462327835195</v>
      </c>
      <c r="C51" s="22">
        <f t="shared" si="1"/>
        <v>0.1290847571112308</v>
      </c>
      <c r="D51" s="16">
        <f t="shared" si="2"/>
        <v>-1.9587488785486646</v>
      </c>
      <c r="E51" s="7">
        <f t="shared" si="3"/>
        <v>-1.009366059062992</v>
      </c>
      <c r="F51" s="7">
        <f t="shared" si="4"/>
        <v>1.989822550022763</v>
      </c>
      <c r="G51" s="17">
        <f t="shared" si="5"/>
        <v>2.9392053695084353</v>
      </c>
      <c r="H51" s="16">
        <f t="shared" si="6"/>
        <v>0.025071031627156404</v>
      </c>
      <c r="I51" s="7">
        <f t="shared" si="7"/>
        <v>0.15639956434397928</v>
      </c>
      <c r="J51" s="7">
        <f t="shared" si="8"/>
        <v>0.9766948268526295</v>
      </c>
      <c r="K51" s="17">
        <f t="shared" si="9"/>
        <v>0.9983546569814499</v>
      </c>
      <c r="L51" s="16">
        <f t="shared" si="10"/>
        <v>0.5268287612484739</v>
      </c>
      <c r="M51" s="7">
        <f t="shared" si="11"/>
        <v>0.845347894515445</v>
      </c>
      <c r="N51" s="7">
        <f t="shared" si="12"/>
        <v>0.9999703725988504</v>
      </c>
      <c r="O51" s="17">
        <f t="shared" si="13"/>
        <v>0.9999996564204892</v>
      </c>
      <c r="P51" s="16">
        <f t="shared" si="14"/>
        <v>0.15585464325746</v>
      </c>
      <c r="Q51" s="7">
        <f t="shared" si="15"/>
        <v>0.1564520481591955</v>
      </c>
      <c r="R51" s="17">
        <f t="shared" si="16"/>
        <v>-0.00033502306452734223</v>
      </c>
      <c r="S51" s="22">
        <f t="shared" si="17"/>
        <v>0.3119716683521282</v>
      </c>
      <c r="T51" s="16">
        <f t="shared" si="18"/>
        <v>0.2881665220953712</v>
      </c>
      <c r="U51" s="7">
        <f t="shared" si="19"/>
        <v>0.6519660342506233</v>
      </c>
      <c r="V51" s="7">
        <f t="shared" si="20"/>
        <v>0.9996502583229246</v>
      </c>
      <c r="W51" s="17">
        <f t="shared" si="21"/>
        <v>0.9999928446683263</v>
      </c>
      <c r="X51" s="20">
        <f t="shared" si="22"/>
        <v>3.37833121807244</v>
      </c>
      <c r="Y51" s="16">
        <f t="shared" si="23"/>
        <v>0.27492799283977</v>
      </c>
      <c r="Z51" s="7">
        <f t="shared" si="24"/>
        <v>-0.08639027311614499</v>
      </c>
      <c r="AA51" s="17">
        <f t="shared" si="25"/>
        <v>-0.022532378052917065</v>
      </c>
      <c r="AB51" s="22">
        <f t="shared" si="27"/>
        <v>0.1660053416707079</v>
      </c>
      <c r="AC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s="2" customFormat="1" ht="12.75">
      <c r="A52" s="16">
        <f t="shared" si="26"/>
        <v>4.164780123094868</v>
      </c>
      <c r="B52" s="17">
        <f t="shared" si="0"/>
        <v>64.3785255361791</v>
      </c>
      <c r="C52" s="22">
        <f t="shared" si="1"/>
        <v>0.1141310455647945</v>
      </c>
      <c r="D52" s="16">
        <f t="shared" si="2"/>
        <v>-2.0193506834242774</v>
      </c>
      <c r="E52" s="7">
        <f t="shared" si="3"/>
        <v>-1.0699678639386048</v>
      </c>
      <c r="F52" s="7">
        <f t="shared" si="4"/>
        <v>1.9292207451471506</v>
      </c>
      <c r="G52" s="17">
        <f t="shared" si="5"/>
        <v>2.8786035646328223</v>
      </c>
      <c r="H52" s="16">
        <f t="shared" si="6"/>
        <v>0.021725322424455795</v>
      </c>
      <c r="I52" s="7">
        <f t="shared" si="7"/>
        <v>0.14231691828630277</v>
      </c>
      <c r="J52" s="7">
        <f t="shared" si="8"/>
        <v>0.9731483369707623</v>
      </c>
      <c r="K52" s="17">
        <f t="shared" si="9"/>
        <v>0.9980027336668028</v>
      </c>
      <c r="L52" s="16">
        <f t="shared" si="10"/>
        <v>0.5026723187705727</v>
      </c>
      <c r="M52" s="7">
        <f t="shared" si="11"/>
        <v>0.8304844409497323</v>
      </c>
      <c r="N52" s="7">
        <f t="shared" si="12"/>
        <v>0.9999617592086357</v>
      </c>
      <c r="O52" s="17">
        <f t="shared" si="13"/>
        <v>0.9999995313628548</v>
      </c>
      <c r="P52" s="16">
        <f t="shared" si="14"/>
        <v>0.15109482506456015</v>
      </c>
      <c r="Q52" s="7">
        <f t="shared" si="15"/>
        <v>0.1423646763147398</v>
      </c>
      <c r="R52" s="17">
        <f t="shared" si="16"/>
        <v>-0.0003349049677903488</v>
      </c>
      <c r="S52" s="22">
        <f t="shared" si="17"/>
        <v>0.2931245964115096</v>
      </c>
      <c r="T52" s="16">
        <f t="shared" si="18"/>
        <v>0.2678426218577228</v>
      </c>
      <c r="U52" s="7">
        <f t="shared" si="19"/>
        <v>0.629312095507897</v>
      </c>
      <c r="V52" s="7">
        <f t="shared" si="20"/>
        <v>0.9995644967750134</v>
      </c>
      <c r="W52" s="17">
        <f t="shared" si="21"/>
        <v>0.9999905899802372</v>
      </c>
      <c r="X52" s="20">
        <f t="shared" si="22"/>
        <v>3.524727500745492</v>
      </c>
      <c r="Y52" s="16">
        <f t="shared" si="23"/>
        <v>0.2509418767753036</v>
      </c>
      <c r="Z52" s="7">
        <f t="shared" si="24"/>
        <v>-0.0753063978990824</v>
      </c>
      <c r="AA52" s="17">
        <f t="shared" si="25"/>
        <v>-0.022011213947537703</v>
      </c>
      <c r="AB52" s="22">
        <f t="shared" si="27"/>
        <v>0.15362426492868353</v>
      </c>
      <c r="AC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s="2" customFormat="1" ht="12.75">
      <c r="A53" s="16">
        <f t="shared" si="26"/>
        <v>4.207201386507797</v>
      </c>
      <c r="B53" s="17">
        <f t="shared" si="0"/>
        <v>67.16829841932649</v>
      </c>
      <c r="C53" s="22">
        <f t="shared" si="1"/>
        <v>0.10090514204526717</v>
      </c>
      <c r="D53" s="16">
        <f t="shared" si="2"/>
        <v>-2.07995248829989</v>
      </c>
      <c r="E53" s="7">
        <f t="shared" si="3"/>
        <v>-1.1305696688142175</v>
      </c>
      <c r="F53" s="7">
        <f t="shared" si="4"/>
        <v>1.8686189402715379</v>
      </c>
      <c r="G53" s="17">
        <f t="shared" si="5"/>
        <v>2.81800175975721</v>
      </c>
      <c r="H53" s="16">
        <f t="shared" si="6"/>
        <v>0.018764880279265927</v>
      </c>
      <c r="I53" s="7">
        <f t="shared" si="7"/>
        <v>0.12911817858428098</v>
      </c>
      <c r="J53" s="7">
        <f t="shared" si="8"/>
        <v>0.9691621394865988</v>
      </c>
      <c r="K53" s="17">
        <f t="shared" si="9"/>
        <v>0.997583760934615</v>
      </c>
      <c r="L53" s="16">
        <f t="shared" si="10"/>
        <v>0.47850604122372364</v>
      </c>
      <c r="M53" s="7">
        <f t="shared" si="11"/>
        <v>0.814734634945697</v>
      </c>
      <c r="N53" s="7">
        <f t="shared" si="12"/>
        <v>0.9999508139375688</v>
      </c>
      <c r="O53" s="17">
        <f t="shared" si="13"/>
        <v>0.9999993630484042</v>
      </c>
      <c r="P53" s="16">
        <f t="shared" si="14"/>
        <v>0.14605294527576088</v>
      </c>
      <c r="Q53" s="7">
        <f t="shared" si="15"/>
        <v>0.12916150744299165</v>
      </c>
      <c r="R53" s="17">
        <f t="shared" si="16"/>
        <v>-0.0003347643709315979</v>
      </c>
      <c r="S53" s="22">
        <f t="shared" si="17"/>
        <v>0.27487968834782095</v>
      </c>
      <c r="T53" s="16">
        <f t="shared" si="18"/>
        <v>0.24826720053038076</v>
      </c>
      <c r="U53" s="7">
        <f t="shared" si="19"/>
        <v>0.6062006670896491</v>
      </c>
      <c r="V53" s="7">
        <f t="shared" si="20"/>
        <v>0.9994595709320646</v>
      </c>
      <c r="W53" s="17">
        <f t="shared" si="21"/>
        <v>0.9999876682521797</v>
      </c>
      <c r="X53" s="20">
        <f t="shared" si="22"/>
        <v>3.6774677059640424</v>
      </c>
      <c r="Y53" s="16">
        <f t="shared" si="23"/>
        <v>0.22826866789788489</v>
      </c>
      <c r="Z53" s="7">
        <f t="shared" si="24"/>
        <v>-0.06507065175891603</v>
      </c>
      <c r="AA53" s="17">
        <f t="shared" si="25"/>
        <v>-0.02128410035726821</v>
      </c>
      <c r="AB53" s="22">
        <f t="shared" si="27"/>
        <v>0.14191391578170062</v>
      </c>
      <c r="AC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s="2" customFormat="1" ht="12.75">
      <c r="A54" s="16">
        <f t="shared" si="26"/>
        <v>4.249622649920726</v>
      </c>
      <c r="B54" s="17">
        <f t="shared" si="0"/>
        <v>70.07896305441639</v>
      </c>
      <c r="C54" s="22">
        <f t="shared" si="1"/>
        <v>0.08920740912025746</v>
      </c>
      <c r="D54" s="16">
        <f t="shared" si="2"/>
        <v>-2.140554293175503</v>
      </c>
      <c r="E54" s="7">
        <f t="shared" si="3"/>
        <v>-1.1911714736898298</v>
      </c>
      <c r="F54" s="7">
        <f t="shared" si="4"/>
        <v>1.8080171353959253</v>
      </c>
      <c r="G54" s="17">
        <f t="shared" si="5"/>
        <v>2.7573999548815973</v>
      </c>
      <c r="H54" s="16">
        <f t="shared" si="6"/>
        <v>0.01615494097626735</v>
      </c>
      <c r="I54" s="7">
        <f t="shared" si="7"/>
        <v>0.11679319821199596</v>
      </c>
      <c r="J54" s="7">
        <f t="shared" si="8"/>
        <v>0.9646981381860757</v>
      </c>
      <c r="K54" s="17">
        <f t="shared" si="9"/>
        <v>0.9970867918824249</v>
      </c>
      <c r="L54" s="16">
        <f t="shared" si="10"/>
        <v>0.45441865774881207</v>
      </c>
      <c r="M54" s="7">
        <f t="shared" si="11"/>
        <v>0.7981067783490924</v>
      </c>
      <c r="N54" s="7">
        <f t="shared" si="12"/>
        <v>0.9999369564176336</v>
      </c>
      <c r="O54" s="17">
        <f t="shared" si="13"/>
        <v>0.9999991373442518</v>
      </c>
      <c r="P54" s="16">
        <f t="shared" si="14"/>
        <v>0.14077119903329358</v>
      </c>
      <c r="Q54" s="7">
        <f t="shared" si="15"/>
        <v>0.11683239111294283</v>
      </c>
      <c r="R54" s="17">
        <f t="shared" si="16"/>
        <v>-0.0003345976004420973</v>
      </c>
      <c r="S54" s="22">
        <f t="shared" si="17"/>
        <v>0.25726899254579433</v>
      </c>
      <c r="T54" s="16">
        <f t="shared" si="18"/>
        <v>0.22948179163255256</v>
      </c>
      <c r="U54" s="7">
        <f t="shared" si="19"/>
        <v>0.5827089206585886</v>
      </c>
      <c r="V54" s="7">
        <f t="shared" si="20"/>
        <v>0.9993316685848808</v>
      </c>
      <c r="W54" s="17">
        <f t="shared" si="21"/>
        <v>0.9999838960074408</v>
      </c>
      <c r="X54" s="20">
        <f t="shared" si="22"/>
        <v>3.8368267406623944</v>
      </c>
      <c r="Y54" s="16">
        <f t="shared" si="23"/>
        <v>0.2069368348064987</v>
      </c>
      <c r="Z54" s="7">
        <f t="shared" si="24"/>
        <v>-0.05567670586660921</v>
      </c>
      <c r="AA54" s="17">
        <f t="shared" si="25"/>
        <v>-0.02039464762163903</v>
      </c>
      <c r="AB54" s="22">
        <f t="shared" si="27"/>
        <v>0.13086548131825046</v>
      </c>
      <c r="AC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s="2" customFormat="1" ht="12.75">
      <c r="A55" s="16">
        <f t="shared" si="26"/>
        <v>4.2920439133336545</v>
      </c>
      <c r="B55" s="17">
        <f t="shared" si="0"/>
        <v>73.11575815309305</v>
      </c>
      <c r="C55" s="22">
        <f t="shared" si="1"/>
        <v>0.07886127621653381</v>
      </c>
      <c r="D55" s="16">
        <f t="shared" si="2"/>
        <v>-2.2011560980511153</v>
      </c>
      <c r="E55" s="7">
        <f t="shared" si="3"/>
        <v>-1.2517732785654427</v>
      </c>
      <c r="F55" s="7">
        <f t="shared" si="4"/>
        <v>1.7474153305203126</v>
      </c>
      <c r="G55" s="17">
        <f t="shared" si="5"/>
        <v>2.6967981500059848</v>
      </c>
      <c r="H55" s="16">
        <f t="shared" si="6"/>
        <v>0.0138624391244484</v>
      </c>
      <c r="I55" s="7">
        <f t="shared" si="7"/>
        <v>0.1053263103031129</v>
      </c>
      <c r="J55" s="7">
        <f t="shared" si="8"/>
        <v>0.959717382647802</v>
      </c>
      <c r="K55" s="17">
        <f t="shared" si="9"/>
        <v>0.9964994665214448</v>
      </c>
      <c r="L55" s="16">
        <f t="shared" si="10"/>
        <v>0.4304978231818075</v>
      </c>
      <c r="M55" s="7">
        <f t="shared" si="11"/>
        <v>0.7806162509374467</v>
      </c>
      <c r="N55" s="7">
        <f t="shared" si="12"/>
        <v>0.9999194760299571</v>
      </c>
      <c r="O55" s="17">
        <f t="shared" si="13"/>
        <v>0.9999988357905724</v>
      </c>
      <c r="P55" s="16">
        <f t="shared" si="14"/>
        <v>0.1352920968317426</v>
      </c>
      <c r="Q55" s="7">
        <f t="shared" si="15"/>
        <v>0.10536165520084673</v>
      </c>
      <c r="R55" s="17">
        <f t="shared" si="16"/>
        <v>-0.0003344005086161273</v>
      </c>
      <c r="S55" s="22">
        <f t="shared" si="17"/>
        <v>0.24031935152397318</v>
      </c>
      <c r="T55" s="16">
        <f t="shared" si="18"/>
        <v>0.2115205772587433</v>
      </c>
      <c r="U55" s="7">
        <f t="shared" si="19"/>
        <v>0.5589180986288107</v>
      </c>
      <c r="V55" s="7">
        <f t="shared" si="20"/>
        <v>0.999176329511455</v>
      </c>
      <c r="W55" s="17">
        <f t="shared" si="21"/>
        <v>0.9999790434950294</v>
      </c>
      <c r="X55" s="20">
        <f t="shared" si="22"/>
        <v>4.003091424565716</v>
      </c>
      <c r="Y55" s="16">
        <f t="shared" si="23"/>
        <v>0.18695918442876225</v>
      </c>
      <c r="Z55" s="7">
        <f t="shared" si="24"/>
        <v>-0.04710998649175001</v>
      </c>
      <c r="AA55" s="17">
        <f t="shared" si="25"/>
        <v>-0.01938216831743772</v>
      </c>
      <c r="AB55" s="22">
        <f t="shared" si="27"/>
        <v>0.1204670296195745</v>
      </c>
      <c r="AC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s="2" customFormat="1" ht="12.75">
      <c r="A56" s="16">
        <f t="shared" si="26"/>
        <v>4.334465176746583</v>
      </c>
      <c r="B56" s="17">
        <f t="shared" si="0"/>
        <v>76.28414944083127</v>
      </c>
      <c r="C56" s="22">
        <f t="shared" si="1"/>
        <v>0.06971057438843371</v>
      </c>
      <c r="D56" s="16">
        <f t="shared" si="2"/>
        <v>-2.261757902926728</v>
      </c>
      <c r="E56" s="7">
        <f t="shared" si="3"/>
        <v>-1.3123750834410552</v>
      </c>
      <c r="F56" s="7">
        <f t="shared" si="4"/>
        <v>1.6868135256446999</v>
      </c>
      <c r="G56" s="17">
        <f t="shared" si="5"/>
        <v>2.636196345130372</v>
      </c>
      <c r="H56" s="16">
        <f t="shared" si="6"/>
        <v>0.011856145646778837</v>
      </c>
      <c r="I56" s="7">
        <f t="shared" si="7"/>
        <v>0.09469686895829088</v>
      </c>
      <c r="J56" s="7">
        <f t="shared" si="8"/>
        <v>0.9541804205215282</v>
      </c>
      <c r="K56" s="17">
        <f t="shared" si="9"/>
        <v>0.9958079000241256</v>
      </c>
      <c r="L56" s="16">
        <f t="shared" si="10"/>
        <v>0.40682940473149865</v>
      </c>
      <c r="M56" s="7">
        <f t="shared" si="11"/>
        <v>0.7622857178385827</v>
      </c>
      <c r="N56" s="7">
        <f t="shared" si="12"/>
        <v>0.999897506380328</v>
      </c>
      <c r="O56" s="17">
        <f t="shared" si="13"/>
        <v>0.9999984343727621</v>
      </c>
      <c r="P56" s="16">
        <f t="shared" si="14"/>
        <v>0.12965791842181876</v>
      </c>
      <c r="Q56" s="7">
        <f t="shared" si="15"/>
        <v>0.09472864687911059</v>
      </c>
      <c r="R56" s="17">
        <f t="shared" si="16"/>
        <v>-0.0003341684360498943</v>
      </c>
      <c r="S56" s="22">
        <f t="shared" si="17"/>
        <v>0.22405239686487946</v>
      </c>
      <c r="T56" s="16">
        <f t="shared" si="18"/>
        <v>0.19441033017932363</v>
      </c>
      <c r="U56" s="7">
        <f t="shared" si="19"/>
        <v>0.5349126658684271</v>
      </c>
      <c r="V56" s="7">
        <f t="shared" si="20"/>
        <v>0.9989883593082863</v>
      </c>
      <c r="W56" s="17">
        <f t="shared" si="21"/>
        <v>0.9999728242145531</v>
      </c>
      <c r="X56" s="20">
        <f t="shared" si="22"/>
        <v>4.176561006417779</v>
      </c>
      <c r="Y56" s="16">
        <f t="shared" si="23"/>
        <v>0.16833415937076252</v>
      </c>
      <c r="Z56" s="7">
        <f t="shared" si="24"/>
        <v>-0.03934855706677631</v>
      </c>
      <c r="AA56" s="17">
        <f t="shared" si="25"/>
        <v>-0.018281685137694736</v>
      </c>
      <c r="AB56" s="22">
        <f t="shared" si="27"/>
        <v>0.11070391716629147</v>
      </c>
      <c r="AC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s="2" customFormat="1" ht="12.75">
      <c r="A57" s="16">
        <f t="shared" si="26"/>
        <v>4.376886440159512</v>
      </c>
      <c r="B57" s="17">
        <f t="shared" si="0"/>
        <v>79.58983949433207</v>
      </c>
      <c r="C57" s="22">
        <f t="shared" si="1"/>
        <v>0.06161717903714668</v>
      </c>
      <c r="D57" s="16">
        <f t="shared" si="2"/>
        <v>-2.3223597078023404</v>
      </c>
      <c r="E57" s="7">
        <f t="shared" si="3"/>
        <v>-1.3729768883166682</v>
      </c>
      <c r="F57" s="7">
        <f t="shared" si="4"/>
        <v>1.6262117207690874</v>
      </c>
      <c r="G57" s="17">
        <f t="shared" si="5"/>
        <v>2.5755945402547593</v>
      </c>
      <c r="H57" s="16">
        <f t="shared" si="6"/>
        <v>0.010106763342949576</v>
      </c>
      <c r="I57" s="7">
        <f t="shared" si="7"/>
        <v>0.08487982275048389</v>
      </c>
      <c r="J57" s="7">
        <f t="shared" si="8"/>
        <v>0.9480476982846476</v>
      </c>
      <c r="K57" s="17">
        <f t="shared" si="9"/>
        <v>0.9949965749860814</v>
      </c>
      <c r="L57" s="16">
        <f t="shared" si="10"/>
        <v>0.3834965469150877</v>
      </c>
      <c r="M57" s="7">
        <f t="shared" si="11"/>
        <v>0.7431452383320196</v>
      </c>
      <c r="N57" s="7">
        <f t="shared" si="12"/>
        <v>0.9998699956773365</v>
      </c>
      <c r="O57" s="17">
        <f t="shared" si="13"/>
        <v>0.9999979019758238</v>
      </c>
      <c r="P57" s="16">
        <f t="shared" si="14"/>
        <v>0.12391019917667416</v>
      </c>
      <c r="Q57" s="7">
        <f t="shared" si="15"/>
        <v>0.08490830631405075</v>
      </c>
      <c r="R57" s="17">
        <f t="shared" si="16"/>
        <v>-0.0003338961754873051</v>
      </c>
      <c r="S57" s="22">
        <f t="shared" si="17"/>
        <v>0.2084846093152376</v>
      </c>
      <c r="T57" s="16">
        <f t="shared" si="18"/>
        <v>0.1781704646101009</v>
      </c>
      <c r="U57" s="7">
        <f t="shared" si="19"/>
        <v>0.5107793995271706</v>
      </c>
      <c r="V57" s="7">
        <f t="shared" si="20"/>
        <v>0.9987617366278305</v>
      </c>
      <c r="W57" s="17">
        <f t="shared" si="21"/>
        <v>0.9999648823898568</v>
      </c>
      <c r="X57" s="20">
        <f t="shared" si="22"/>
        <v>4.357547702578864</v>
      </c>
      <c r="Y57" s="16">
        <f t="shared" si="23"/>
        <v>0.15104724309912804</v>
      </c>
      <c r="Z57" s="7">
        <f t="shared" si="24"/>
        <v>-0.032364140082890167</v>
      </c>
      <c r="AA57" s="17">
        <f t="shared" si="25"/>
        <v>-0.01712400758417952</v>
      </c>
      <c r="AB57" s="22">
        <f t="shared" si="27"/>
        <v>0.10155909543205835</v>
      </c>
      <c r="AC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s="2" customFormat="1" ht="12.75">
      <c r="A58" s="16">
        <f t="shared" si="26"/>
        <v>4.419307703572441</v>
      </c>
      <c r="B58" s="17">
        <f t="shared" si="0"/>
        <v>83.03877800521116</v>
      </c>
      <c r="C58" s="22">
        <f t="shared" si="1"/>
        <v>0.054458924999069874</v>
      </c>
      <c r="D58" s="16">
        <f t="shared" si="2"/>
        <v>-2.3829615126779533</v>
      </c>
      <c r="E58" s="7">
        <f t="shared" si="3"/>
        <v>-1.433578693192281</v>
      </c>
      <c r="F58" s="7">
        <f t="shared" si="4"/>
        <v>1.5656099158934746</v>
      </c>
      <c r="G58" s="17">
        <f t="shared" si="5"/>
        <v>2.514992735379147</v>
      </c>
      <c r="H58" s="16">
        <f t="shared" si="6"/>
        <v>0.00858698404447944</v>
      </c>
      <c r="I58" s="7">
        <f t="shared" si="7"/>
        <v>0.07584630850130192</v>
      </c>
      <c r="J58" s="7">
        <f t="shared" si="8"/>
        <v>0.9412800082372952</v>
      </c>
      <c r="K58" s="17">
        <f t="shared" si="9"/>
        <v>0.9940482405659969</v>
      </c>
      <c r="L58" s="16">
        <f t="shared" si="10"/>
        <v>0.3605787870460325</v>
      </c>
      <c r="M58" s="7">
        <f t="shared" si="11"/>
        <v>0.7232322690270601</v>
      </c>
      <c r="N58" s="7">
        <f t="shared" si="12"/>
        <v>0.9998356725623768</v>
      </c>
      <c r="O58" s="17">
        <f t="shared" si="13"/>
        <v>0.9999971984478825</v>
      </c>
      <c r="P58" s="16">
        <f t="shared" si="14"/>
        <v>0.1180892568942996</v>
      </c>
      <c r="Q58" s="7">
        <f t="shared" si="15"/>
        <v>0.07587176064151031</v>
      </c>
      <c r="R58" s="17">
        <f t="shared" si="16"/>
        <v>-0.00033357793797382057</v>
      </c>
      <c r="S58" s="22">
        <f t="shared" si="17"/>
        <v>0.1936274395978361</v>
      </c>
      <c r="T58" s="16">
        <f t="shared" si="18"/>
        <v>0.16281318973032421</v>
      </c>
      <c r="U58" s="7">
        <f t="shared" si="19"/>
        <v>0.486606499803518</v>
      </c>
      <c r="V58" s="7">
        <f t="shared" si="20"/>
        <v>0.9984895142960258</v>
      </c>
      <c r="W58" s="17">
        <f t="shared" si="21"/>
        <v>0.9999547780700272</v>
      </c>
      <c r="X58" s="20">
        <f t="shared" si="22"/>
        <v>4.546377258963221</v>
      </c>
      <c r="Y58" s="16">
        <f t="shared" si="23"/>
        <v>0.13507246372740864</v>
      </c>
      <c r="Z58" s="7">
        <f t="shared" si="24"/>
        <v>-0.02612314303256197</v>
      </c>
      <c r="AA58" s="17">
        <f t="shared" si="25"/>
        <v>-0.015935868212130503</v>
      </c>
      <c r="AB58" s="22">
        <f t="shared" si="27"/>
        <v>0.09301345248271617</v>
      </c>
      <c r="AC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s="2" customFormat="1" ht="12.75">
      <c r="A59" s="16">
        <f t="shared" si="26"/>
        <v>4.46172896698537</v>
      </c>
      <c r="B59" s="17">
        <f t="shared" si="0"/>
        <v>86.63717248845305</v>
      </c>
      <c r="C59" s="22">
        <f t="shared" si="1"/>
        <v>0.048127762532689924</v>
      </c>
      <c r="D59" s="16">
        <f t="shared" si="2"/>
        <v>-2.443563317553566</v>
      </c>
      <c r="E59" s="7">
        <f t="shared" si="3"/>
        <v>-1.4941804980678932</v>
      </c>
      <c r="F59" s="7">
        <f t="shared" si="4"/>
        <v>1.5050081110178621</v>
      </c>
      <c r="G59" s="17">
        <f t="shared" si="5"/>
        <v>2.454390930503534</v>
      </c>
      <c r="H59" s="16">
        <f t="shared" si="6"/>
        <v>0.007271511232332495</v>
      </c>
      <c r="I59" s="7">
        <f t="shared" si="7"/>
        <v>0.06756425337751504</v>
      </c>
      <c r="J59" s="7">
        <f t="shared" si="8"/>
        <v>0.9338389781779467</v>
      </c>
      <c r="K59" s="17">
        <f t="shared" si="9"/>
        <v>0.9929438217104062</v>
      </c>
      <c r="L59" s="16">
        <f t="shared" si="10"/>
        <v>0.3381512388562168</v>
      </c>
      <c r="M59" s="7">
        <f t="shared" si="11"/>
        <v>0.7025915564153352</v>
      </c>
      <c r="N59" s="7">
        <f t="shared" si="12"/>
        <v>0.9997930069373046</v>
      </c>
      <c r="O59" s="17">
        <f t="shared" si="13"/>
        <v>0.999996272185509</v>
      </c>
      <c r="P59" s="16">
        <f t="shared" si="14"/>
        <v>0.11223376563084096</v>
      </c>
      <c r="Q59" s="7">
        <f t="shared" si="15"/>
        <v>0.06758692626541188</v>
      </c>
      <c r="R59" s="17">
        <f t="shared" si="16"/>
        <v>-0.0003332073223945429</v>
      </c>
      <c r="S59" s="22">
        <f t="shared" si="17"/>
        <v>0.1794874845738583</v>
      </c>
      <c r="T59" s="16">
        <f t="shared" si="18"/>
        <v>0.1483437581354593</v>
      </c>
      <c r="U59" s="7">
        <f t="shared" si="19"/>
        <v>0.46248282652899797</v>
      </c>
      <c r="V59" s="7">
        <f t="shared" si="20"/>
        <v>0.9981637150311813</v>
      </c>
      <c r="W59" s="17">
        <f t="shared" si="21"/>
        <v>0.9999419695050799</v>
      </c>
      <c r="X59" s="20">
        <f t="shared" si="22"/>
        <v>4.743389537327469</v>
      </c>
      <c r="Y59" s="16">
        <f t="shared" si="23"/>
        <v>0.1203739789619324</v>
      </c>
      <c r="Z59" s="7">
        <f t="shared" si="24"/>
        <v>-0.02058766827413927</v>
      </c>
      <c r="AA59" s="17">
        <f t="shared" si="25"/>
        <v>-0.014740108859482593</v>
      </c>
      <c r="AB59" s="22">
        <f t="shared" si="27"/>
        <v>0.08504620182831053</v>
      </c>
      <c r="AC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s="2" customFormat="1" ht="12.75">
      <c r="A60" s="16">
        <f t="shared" si="26"/>
        <v>4.504150230398299</v>
      </c>
      <c r="B60" s="17">
        <f t="shared" si="0"/>
        <v>90.39149945490432</v>
      </c>
      <c r="C60" s="22">
        <f t="shared" si="1"/>
        <v>0.04252812636966991</v>
      </c>
      <c r="D60" s="16">
        <f t="shared" si="2"/>
        <v>-2.5041651224291783</v>
      </c>
      <c r="E60" s="7">
        <f t="shared" si="3"/>
        <v>-1.554782302943506</v>
      </c>
      <c r="F60" s="7">
        <f t="shared" si="4"/>
        <v>1.4444063061422494</v>
      </c>
      <c r="G60" s="17">
        <f t="shared" si="5"/>
        <v>2.3937891256279213</v>
      </c>
      <c r="H60" s="16">
        <f t="shared" si="6"/>
        <v>0.006137052201130477</v>
      </c>
      <c r="I60" s="7">
        <f t="shared" si="7"/>
        <v>0.05999897409070065</v>
      </c>
      <c r="J60" s="7">
        <f t="shared" si="8"/>
        <v>0.9256875988348614</v>
      </c>
      <c r="K60" s="17">
        <f t="shared" si="9"/>
        <v>0.9916623419844889</v>
      </c>
      <c r="L60" s="16">
        <f t="shared" si="10"/>
        <v>0.31628385721292707</v>
      </c>
      <c r="M60" s="7">
        <f t="shared" si="11"/>
        <v>0.6812749160129279</v>
      </c>
      <c r="N60" s="7">
        <f t="shared" si="12"/>
        <v>0.9997401653442598</v>
      </c>
      <c r="O60" s="17">
        <f t="shared" si="13"/>
        <v>0.9999950571371998</v>
      </c>
      <c r="P60" s="16">
        <f t="shared" si="14"/>
        <v>0.1063803816965521</v>
      </c>
      <c r="Q60" s="7">
        <f t="shared" si="15"/>
        <v>0.060019108258481405</v>
      </c>
      <c r="R60" s="17">
        <f t="shared" si="16"/>
        <v>-0.00033277728957814415</v>
      </c>
      <c r="S60" s="22">
        <f t="shared" si="17"/>
        <v>0.16606671266545536</v>
      </c>
      <c r="T60" s="16">
        <f t="shared" si="18"/>
        <v>0.13476079979836064</v>
      </c>
      <c r="U60" s="7">
        <f t="shared" si="19"/>
        <v>0.4384964566705114</v>
      </c>
      <c r="V60" s="7">
        <f t="shared" si="20"/>
        <v>0.9977752227638442</v>
      </c>
      <c r="W60" s="17">
        <f t="shared" si="21"/>
        <v>0.9999257924138665</v>
      </c>
      <c r="X60" s="20">
        <f t="shared" si="22"/>
        <v>4.9489391269651595</v>
      </c>
      <c r="Y60" s="16">
        <f t="shared" si="23"/>
        <v>0.10690739004080434</v>
      </c>
      <c r="Z60" s="7">
        <f t="shared" si="24"/>
        <v>-0.015716489499653697</v>
      </c>
      <c r="AA60" s="17">
        <f t="shared" si="25"/>
        <v>-0.013555907265444204</v>
      </c>
      <c r="AB60" s="22">
        <f t="shared" si="27"/>
        <v>0.07763499327570644</v>
      </c>
      <c r="AC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s="2" customFormat="1" ht="12.75">
      <c r="A61" s="16">
        <f t="shared" si="26"/>
        <v>4.546571493811228</v>
      </c>
      <c r="B61" s="17">
        <f t="shared" si="0"/>
        <v>94.30851606791467</v>
      </c>
      <c r="C61" s="22">
        <f t="shared" si="1"/>
        <v>0.03757549321190322</v>
      </c>
      <c r="D61" s="16">
        <f t="shared" si="2"/>
        <v>-2.5647669273047913</v>
      </c>
      <c r="E61" s="7">
        <f t="shared" si="3"/>
        <v>-1.6153841078191185</v>
      </c>
      <c r="F61" s="7">
        <f t="shared" si="4"/>
        <v>1.3838045012666367</v>
      </c>
      <c r="G61" s="17">
        <f t="shared" si="5"/>
        <v>2.333187320752309</v>
      </c>
      <c r="H61" s="16">
        <f t="shared" si="6"/>
        <v>0.005162283942697132</v>
      </c>
      <c r="I61" s="7">
        <f t="shared" si="7"/>
        <v>0.0531137629350561</v>
      </c>
      <c r="J61" s="7">
        <f t="shared" si="8"/>
        <v>0.9167907827511806</v>
      </c>
      <c r="K61" s="17">
        <f t="shared" si="9"/>
        <v>0.9901808638002682</v>
      </c>
      <c r="L61" s="16">
        <f t="shared" si="10"/>
        <v>0.2950407950391152</v>
      </c>
      <c r="M61" s="7">
        <f t="shared" si="11"/>
        <v>0.6593408976796477</v>
      </c>
      <c r="N61" s="7">
        <f t="shared" si="12"/>
        <v>0.9996749604758347</v>
      </c>
      <c r="O61" s="17">
        <f t="shared" si="13"/>
        <v>0.9999934691028286</v>
      </c>
      <c r="P61" s="16">
        <f t="shared" si="14"/>
        <v>0.10056342544671892</v>
      </c>
      <c r="Q61" s="7">
        <f t="shared" si="15"/>
        <v>0.05313158659672046</v>
      </c>
      <c r="R61" s="17">
        <f t="shared" si="16"/>
        <v>-0.0003322801422389324</v>
      </c>
      <c r="S61" s="22">
        <f t="shared" si="17"/>
        <v>0.15336273190120045</v>
      </c>
      <c r="T61" s="16">
        <f t="shared" si="18"/>
        <v>0.1220567308131445</v>
      </c>
      <c r="U61" s="7">
        <f t="shared" si="19"/>
        <v>0.4147339627075606</v>
      </c>
      <c r="V61" s="7">
        <f t="shared" si="20"/>
        <v>0.9973136708639991</v>
      </c>
      <c r="W61" s="17">
        <f t="shared" si="21"/>
        <v>0.999905435734872</v>
      </c>
      <c r="X61" s="20">
        <f t="shared" si="22"/>
        <v>5.163395982908462</v>
      </c>
      <c r="Y61" s="16">
        <f t="shared" si="23"/>
        <v>0.09462134771821609</v>
      </c>
      <c r="Z61" s="7">
        <f t="shared" si="24"/>
        <v>-0.011465979586050303</v>
      </c>
      <c r="AA61" s="17">
        <f t="shared" si="25"/>
        <v>-0.012399034704775616</v>
      </c>
      <c r="AB61" s="22">
        <f t="shared" si="27"/>
        <v>0.07075633342739017</v>
      </c>
      <c r="AC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s="2" customFormat="1" ht="12.75">
      <c r="A62" s="16">
        <f t="shared" si="26"/>
        <v>4.5889927572241564</v>
      </c>
      <c r="B62" s="17">
        <f t="shared" si="0"/>
        <v>98.39527230510565</v>
      </c>
      <c r="C62" s="22">
        <f t="shared" si="1"/>
        <v>0.03319510590077813</v>
      </c>
      <c r="D62" s="16">
        <f t="shared" si="2"/>
        <v>-2.625368732180404</v>
      </c>
      <c r="E62" s="7">
        <f t="shared" si="3"/>
        <v>-1.6759859126947312</v>
      </c>
      <c r="F62" s="7">
        <f t="shared" si="4"/>
        <v>1.323202696391024</v>
      </c>
      <c r="G62" s="17">
        <f t="shared" si="5"/>
        <v>2.272585515876696</v>
      </c>
      <c r="H62" s="16">
        <f t="shared" si="6"/>
        <v>0.004327796899016523</v>
      </c>
      <c r="I62" s="7">
        <f t="shared" si="7"/>
        <v>0.04687045152473457</v>
      </c>
      <c r="J62" s="7">
        <f t="shared" si="8"/>
        <v>0.9071159469741302</v>
      </c>
      <c r="K62" s="17">
        <f t="shared" si="9"/>
        <v>0.9884744500438691</v>
      </c>
      <c r="L62" s="16">
        <f t="shared" si="10"/>
        <v>0.2744798614304047</v>
      </c>
      <c r="M62" s="7">
        <f t="shared" si="11"/>
        <v>0.6368543391646913</v>
      </c>
      <c r="N62" s="7">
        <f t="shared" si="12"/>
        <v>0.9995947944352876</v>
      </c>
      <c r="O62" s="17">
        <f t="shared" si="13"/>
        <v>0.9999914011860456</v>
      </c>
      <c r="P62" s="16">
        <f t="shared" si="14"/>
        <v>0.09481462101032491</v>
      </c>
      <c r="Q62" s="7">
        <f t="shared" si="15"/>
        <v>0.046886180085918494</v>
      </c>
      <c r="R62" s="17">
        <f t="shared" si="16"/>
        <v>-0.00033170751209991053</v>
      </c>
      <c r="S62" s="22">
        <f t="shared" si="17"/>
        <v>0.14136909358414348</v>
      </c>
      <c r="T62" s="16">
        <f t="shared" si="18"/>
        <v>0.11021822523115488</v>
      </c>
      <c r="U62" s="7">
        <f t="shared" si="19"/>
        <v>0.3912795038439003</v>
      </c>
      <c r="V62" s="7">
        <f t="shared" si="20"/>
        <v>0.9967673289129408</v>
      </c>
      <c r="W62" s="17">
        <f t="shared" si="21"/>
        <v>0.9998799134282956</v>
      </c>
      <c r="X62" s="20">
        <f t="shared" si="22"/>
        <v>5.387146091785608</v>
      </c>
      <c r="Y62" s="16">
        <f t="shared" si="23"/>
        <v>0.08345899409276498</v>
      </c>
      <c r="Z62" s="7">
        <f t="shared" si="24"/>
        <v>-0.00779097704265474</v>
      </c>
      <c r="AA62" s="17">
        <f t="shared" si="25"/>
        <v>-0.011282135699771316</v>
      </c>
      <c r="AB62" s="22">
        <f t="shared" si="27"/>
        <v>0.06438588135033893</v>
      </c>
      <c r="AC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s="2" customFormat="1" ht="12.75">
      <c r="A63" s="16">
        <f t="shared" si="26"/>
        <v>4.631414020637085</v>
      </c>
      <c r="B63" s="17">
        <f t="shared" si="0"/>
        <v>102.65912364715642</v>
      </c>
      <c r="C63" s="22">
        <f t="shared" si="1"/>
        <v>0.02932084500072024</v>
      </c>
      <c r="D63" s="16">
        <f t="shared" si="2"/>
        <v>-2.6859705370560163</v>
      </c>
      <c r="E63" s="7">
        <f t="shared" si="3"/>
        <v>-1.7365877175703437</v>
      </c>
      <c r="F63" s="7">
        <f t="shared" si="4"/>
        <v>1.2626008915154114</v>
      </c>
      <c r="G63" s="17">
        <f t="shared" si="5"/>
        <v>2.2119837110010834</v>
      </c>
      <c r="H63" s="16">
        <f t="shared" si="6"/>
        <v>0.003616020616263871</v>
      </c>
      <c r="I63" s="7">
        <f t="shared" si="7"/>
        <v>0.041229944346948155</v>
      </c>
      <c r="J63" s="7">
        <f t="shared" si="8"/>
        <v>0.8966336106257997</v>
      </c>
      <c r="K63" s="17">
        <f t="shared" si="9"/>
        <v>0.986516151237324</v>
      </c>
      <c r="L63" s="16">
        <f t="shared" si="10"/>
        <v>0.25465208765193637</v>
      </c>
      <c r="M63" s="7">
        <f t="shared" si="11"/>
        <v>0.6138858124074374</v>
      </c>
      <c r="N63" s="7">
        <f t="shared" si="12"/>
        <v>0.9994965954288725</v>
      </c>
      <c r="O63" s="17">
        <f t="shared" si="13"/>
        <v>0.9999887182334374</v>
      </c>
      <c r="P63" s="16">
        <f t="shared" si="14"/>
        <v>0.08916289466197767</v>
      </c>
      <c r="Q63" s="7">
        <f t="shared" si="15"/>
        <v>0.041243780093803056</v>
      </c>
      <c r="R63" s="17">
        <f t="shared" si="16"/>
        <v>-0.0003310503555845969</v>
      </c>
      <c r="S63" s="22">
        <f t="shared" si="17"/>
        <v>0.13007562440019613</v>
      </c>
      <c r="T63" s="16">
        <f t="shared" si="18"/>
        <v>0.09922673767710999</v>
      </c>
      <c r="U63" s="7">
        <f t="shared" si="19"/>
        <v>0.36821392182369683</v>
      </c>
      <c r="V63" s="7">
        <f t="shared" si="20"/>
        <v>0.9961229900065817</v>
      </c>
      <c r="W63" s="17">
        <f t="shared" si="21"/>
        <v>0.9998480318820804</v>
      </c>
      <c r="X63" s="20">
        <f t="shared" si="22"/>
        <v>5.6205921665325524</v>
      </c>
      <c r="Y63" s="16">
        <f t="shared" si="23"/>
        <v>0.07335931544180031</v>
      </c>
      <c r="Z63" s="7">
        <f t="shared" si="24"/>
        <v>-0.004645580877749238</v>
      </c>
      <c r="AA63" s="17">
        <f t="shared" si="25"/>
        <v>-0.010215021484166814</v>
      </c>
      <c r="AB63" s="22">
        <f t="shared" si="27"/>
        <v>0.05849871307988427</v>
      </c>
      <c r="AC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s="2" customFormat="1" ht="12.75">
      <c r="A64" s="16">
        <f t="shared" si="26"/>
        <v>4.673835284050014</v>
      </c>
      <c r="B64" s="17">
        <f t="shared" si="0"/>
        <v>107.10774431644413</v>
      </c>
      <c r="C64" s="22">
        <f t="shared" si="1"/>
        <v>0.025894230764212905</v>
      </c>
      <c r="D64" s="16">
        <f t="shared" si="2"/>
        <v>-2.7465723419316292</v>
      </c>
      <c r="E64" s="7">
        <f t="shared" si="3"/>
        <v>-1.7971895224459564</v>
      </c>
      <c r="F64" s="7">
        <f t="shared" si="4"/>
        <v>1.2019990866397987</v>
      </c>
      <c r="G64" s="17">
        <f t="shared" si="5"/>
        <v>2.1513819061254704</v>
      </c>
      <c r="H64" s="16">
        <f t="shared" si="6"/>
        <v>0.0030111351337333003</v>
      </c>
      <c r="I64" s="7">
        <f t="shared" si="7"/>
        <v>0.0361527155844622</v>
      </c>
      <c r="J64" s="7">
        <f t="shared" si="8"/>
        <v>0.8853179972802696</v>
      </c>
      <c r="K64" s="17">
        <f t="shared" si="9"/>
        <v>0.9842770224113492</v>
      </c>
      <c r="L64" s="16">
        <f t="shared" si="10"/>
        <v>0.23560140526502305</v>
      </c>
      <c r="M64" s="7">
        <f t="shared" si="11"/>
        <v>0.590510969545122</v>
      </c>
      <c r="N64" s="7">
        <f t="shared" si="12"/>
        <v>0.999376747658484</v>
      </c>
      <c r="O64" s="17">
        <f t="shared" si="13"/>
        <v>0.9999852500688199</v>
      </c>
      <c r="P64" s="16">
        <f t="shared" si="14"/>
        <v>0.08363423119536274</v>
      </c>
      <c r="Q64" s="7">
        <f t="shared" si="15"/>
        <v>0.03616484753925541</v>
      </c>
      <c r="R64" s="17">
        <f t="shared" si="16"/>
        <v>-0.00033029895947911105</v>
      </c>
      <c r="S64" s="22">
        <f t="shared" si="17"/>
        <v>0.11946877977513903</v>
      </c>
      <c r="T64" s="16">
        <f t="shared" si="18"/>
        <v>0.08905906415328957</v>
      </c>
      <c r="U64" s="7">
        <f t="shared" si="19"/>
        <v>0.34561390017535043</v>
      </c>
      <c r="V64" s="7">
        <f t="shared" si="20"/>
        <v>0.9953658609371547</v>
      </c>
      <c r="W64" s="17">
        <f t="shared" si="21"/>
        <v>0.9998083524676163</v>
      </c>
      <c r="X64" s="20">
        <f t="shared" si="22"/>
        <v>5.864154371209193</v>
      </c>
      <c r="Y64" s="16">
        <f t="shared" si="23"/>
        <v>0.06425840671454519</v>
      </c>
      <c r="Z64" s="7">
        <f t="shared" si="24"/>
        <v>-0.0019838663645436864</v>
      </c>
      <c r="AA64" s="17">
        <f t="shared" si="25"/>
        <v>-0.00920496964317077</v>
      </c>
      <c r="AB64" s="22">
        <f t="shared" si="27"/>
        <v>0.05306957070683073</v>
      </c>
      <c r="AC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s="2" customFormat="1" ht="12.75">
      <c r="A65" s="16">
        <f t="shared" si="26"/>
        <v>4.716256547462943</v>
      </c>
      <c r="B65" s="17">
        <f t="shared" si="0"/>
        <v>111.74914108936615</v>
      </c>
      <c r="C65" s="22">
        <f t="shared" si="1"/>
        <v>0.022863540413529677</v>
      </c>
      <c r="D65" s="16">
        <f t="shared" si="2"/>
        <v>-2.8071741468072418</v>
      </c>
      <c r="E65" s="7">
        <f t="shared" si="3"/>
        <v>-1.8577913273215692</v>
      </c>
      <c r="F65" s="7">
        <f t="shared" si="4"/>
        <v>1.1413972817641864</v>
      </c>
      <c r="G65" s="17">
        <f t="shared" si="5"/>
        <v>2.090780101249858</v>
      </c>
      <c r="H65" s="16">
        <f t="shared" si="6"/>
        <v>0.0024989716807682916</v>
      </c>
      <c r="I65" s="7">
        <f t="shared" si="7"/>
        <v>0.031599264036373476</v>
      </c>
      <c r="J65" s="7">
        <f t="shared" si="8"/>
        <v>0.8731476310854062</v>
      </c>
      <c r="K65" s="17">
        <f t="shared" si="9"/>
        <v>0.9817261737978332</v>
      </c>
      <c r="L65" s="16">
        <f t="shared" si="10"/>
        <v>0.21736443815237283</v>
      </c>
      <c r="M65" s="7">
        <f t="shared" si="11"/>
        <v>0.5668097978709854</v>
      </c>
      <c r="N65" s="7">
        <f t="shared" si="12"/>
        <v>0.9992310142954611</v>
      </c>
      <c r="O65" s="17">
        <f t="shared" si="13"/>
        <v>0.999980783303485</v>
      </c>
      <c r="P65" s="16">
        <f t="shared" si="14"/>
        <v>0.07825158643109136</v>
      </c>
      <c r="Q65" s="7">
        <f t="shared" si="15"/>
        <v>0.03160986796574892</v>
      </c>
      <c r="R65" s="17">
        <f t="shared" si="16"/>
        <v>-0.0003294429579433148</v>
      </c>
      <c r="S65" s="22">
        <f t="shared" si="17"/>
        <v>0.10953201143889696</v>
      </c>
      <c r="T65" s="16">
        <f t="shared" si="18"/>
        <v>0.07968792848719519</v>
      </c>
      <c r="U65" s="7">
        <f t="shared" si="19"/>
        <v>0.3235512003949961</v>
      </c>
      <c r="V65" s="7">
        <f t="shared" si="20"/>
        <v>0.9944794579617985</v>
      </c>
      <c r="W65" s="17">
        <f t="shared" si="21"/>
        <v>0.9997591487951812</v>
      </c>
      <c r="X65" s="20">
        <f t="shared" si="22"/>
        <v>6.118271077224709</v>
      </c>
      <c r="Y65" s="16">
        <f t="shared" si="23"/>
        <v>0.05609063302217263</v>
      </c>
      <c r="Z65" s="7">
        <f t="shared" si="24"/>
        <v>0.00023948321497064529</v>
      </c>
      <c r="AA65" s="17">
        <f t="shared" si="25"/>
        <v>-0.008257023203055118</v>
      </c>
      <c r="AB65" s="22">
        <f t="shared" si="27"/>
        <v>0.04807309303408816</v>
      </c>
      <c r="AC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s="2" customFormat="1" ht="12.75">
      <c r="A66" s="16">
        <f t="shared" si="26"/>
        <v>4.758677810875872</v>
      </c>
      <c r="B66" s="17">
        <f t="shared" si="0"/>
        <v>116.59166770720438</v>
      </c>
      <c r="C66" s="22">
        <f aca="true" t="shared" si="28" ref="C66:C97">IF(B66&lt;$F$10,(($F$8/B66)^($B$3/$B$8)-EXP(-$B$3*$F$12))/(1-EXP(-$B$3*$F$12))*$B$2,0.0000001)</f>
        <v>0.020183027415052623</v>
      </c>
      <c r="D66" s="16">
        <f aca="true" t="shared" si="29" ref="D66:D97">+LN($F$7/$B66)/$B$4</f>
        <v>-2.8677759516828543</v>
      </c>
      <c r="E66" s="7">
        <f aca="true" t="shared" si="30" ref="E66:E97">+LN($F$8/$B66)/$B$4</f>
        <v>-1.9183931321971817</v>
      </c>
      <c r="F66" s="7">
        <f aca="true" t="shared" si="31" ref="F66:F97">+LN($F$9/$B66)/$B$4</f>
        <v>1.0807954768885735</v>
      </c>
      <c r="G66" s="17">
        <f aca="true" t="shared" si="32" ref="G66:G97">+LN($F$10/$B66)/$B$4</f>
        <v>2.0301782963742454</v>
      </c>
      <c r="H66" s="16">
        <f aca="true" t="shared" si="33" ref="H66:H97">+NORMSDIST(D66)</f>
        <v>0.0020669059472790963</v>
      </c>
      <c r="I66" s="7">
        <f aca="true" t="shared" si="34" ref="I66:I97">+NORMSDIST(E66)</f>
        <v>0.027530522337423813</v>
      </c>
      <c r="J66" s="7">
        <f aca="true" t="shared" si="35" ref="J66:J97">+NORMSDIST(F66)</f>
        <v>0.8601059147916862</v>
      </c>
      <c r="K66" s="17">
        <f aca="true" t="shared" si="36" ref="K66:K97">+NORMSDIST(G66)</f>
        <v>0.9788308592601503</v>
      </c>
      <c r="L66" s="16">
        <f aca="true" t="shared" si="37" ref="L66:L97">+NORMSDIST(D66+$F$13)</f>
        <v>0.19997040775557873</v>
      </c>
      <c r="M66" s="7">
        <f aca="true" t="shared" si="38" ref="M66:M97">+NORMSDIST(E66+$F$13)</f>
        <v>0.5428657950750433</v>
      </c>
      <c r="N66" s="7">
        <f aca="true" t="shared" si="39" ref="N66:N97">+NORMSDIST(F66+$F$13)</f>
        <v>0.9990544535579596</v>
      </c>
      <c r="O66" s="17">
        <f aca="true" t="shared" si="40" ref="O66:O97">+NORMSDIST(G66+$F$13)</f>
        <v>0.9999750514738288</v>
      </c>
      <c r="P66" s="16">
        <f aca="true" t="shared" si="41" ref="P66:P97">+$B$11^$F$18*$F$14*B66^(-$B$3/$B$8)*(O66-M66)*$F$24</f>
        <v>0.07303485291362725</v>
      </c>
      <c r="Q66" s="7">
        <f aca="true" t="shared" si="42" ref="Q66:Q97">+I66*EXP(-$B$3*$B$5)*$F$24</f>
        <v>0.027539760897986456</v>
      </c>
      <c r="R66" s="17">
        <f aca="true" t="shared" si="43" ref="R66:R97">-K66*EXP(-$B$3*$B$6)*$F$24</f>
        <v>-0.0003284713621858333</v>
      </c>
      <c r="S66" s="22">
        <f aca="true" t="shared" si="44" ref="S66:S97">MAX(P66+Q66+R66,0.0000001)</f>
        <v>0.10024614244942788</v>
      </c>
      <c r="T66" s="16">
        <f aca="true" t="shared" si="45" ref="T66:T97">+NORMSDIST(D66+$F$22)</f>
        <v>0.07108258223052677</v>
      </c>
      <c r="U66" s="7">
        <f aca="true" t="shared" si="46" ref="U66:U97">+NORMSDIST(E66+$F$22)</f>
        <v>0.30209198683173155</v>
      </c>
      <c r="V66" s="7">
        <f aca="true" t="shared" si="47" ref="V66:V97">+NORMSDIST(F66+$F$22)</f>
        <v>0.9934455112180849</v>
      </c>
      <c r="W66" s="17">
        <f aca="true" t="shared" si="48" ref="W66:W97">+NORMSDIST(G66+$F$22)</f>
        <v>0.9996983582375146</v>
      </c>
      <c r="X66" s="20">
        <f aca="true" t="shared" si="49" ref="X66:X97">+B66/$F$11</f>
        <v>6.383399652333103</v>
      </c>
      <c r="Y66" s="16">
        <f aca="true" t="shared" si="50" ref="Y66:Y97">$F$15*$F$23*(T66-U66-EXP(-$F$17*$F$12)*(V66-W66))*X66^(2/$B$9)</f>
        <v>0.048789677799256616</v>
      </c>
      <c r="Z66" s="7">
        <f aca="true" t="shared" si="51" ref="Z66:Z97">($F$21^(2+$F$18)*(M66-O66)-(1+$F$21^2)^($F$18/2+1)*(L66-N66))*X66^(-$B$3/$B$8)*$F$16*$F$23</f>
        <v>0.0020686313157826904</v>
      </c>
      <c r="AA66" s="17">
        <f aca="true" t="shared" si="52" ref="AA66:AA97">+(1+$F$21^2)*H66-$F$21^2*I66-EXP(-$B$3*$F$12)*((1+$F$21^2)*J66-$F$21^2*K66)*$F$23</f>
        <v>-0.007374283355323411</v>
      </c>
      <c r="AB66" s="22">
        <f t="shared" si="27"/>
        <v>0.0434840257597159</v>
      </c>
      <c r="AC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s="2" customFormat="1" ht="12.75">
      <c r="A67" s="16">
        <f aca="true" t="shared" si="53" ref="A67:A98">+A66+$F$5</f>
        <v>4.801099074288801</v>
      </c>
      <c r="B67" s="17">
        <f t="shared" si="0"/>
        <v>121.64403991146837</v>
      </c>
      <c r="C67" s="22">
        <f t="shared" si="28"/>
        <v>0.017812230961569805</v>
      </c>
      <c r="D67" s="16">
        <f t="shared" si="29"/>
        <v>-2.9283777565584668</v>
      </c>
      <c r="E67" s="7">
        <f t="shared" si="30"/>
        <v>-1.9789949370727944</v>
      </c>
      <c r="F67" s="7">
        <f t="shared" si="31"/>
        <v>1.020193672012961</v>
      </c>
      <c r="G67" s="17">
        <f t="shared" si="32"/>
        <v>1.969576491498633</v>
      </c>
      <c r="H67" s="16">
        <f t="shared" si="33"/>
        <v>0.0017037468543035228</v>
      </c>
      <c r="I67" s="7">
        <f t="shared" si="34"/>
        <v>0.02390821800581877</v>
      </c>
      <c r="J67" s="7">
        <f t="shared" si="35"/>
        <v>0.8461816773257136</v>
      </c>
      <c r="K67" s="17">
        <f t="shared" si="36"/>
        <v>0.9755566060537563</v>
      </c>
      <c r="L67" s="16">
        <f t="shared" si="37"/>
        <v>0.18344114848046367</v>
      </c>
      <c r="M67" s="7">
        <f t="shared" si="38"/>
        <v>0.5187650779179978</v>
      </c>
      <c r="N67" s="7">
        <f t="shared" si="39"/>
        <v>0.9988413280867051</v>
      </c>
      <c r="O67" s="17">
        <f t="shared" si="40"/>
        <v>0.9999677232270049</v>
      </c>
      <c r="P67" s="16">
        <f t="shared" si="41"/>
        <v>0.06800087493953713</v>
      </c>
      <c r="Q67" s="7">
        <f t="shared" si="42"/>
        <v>0.023916241010877828</v>
      </c>
      <c r="R67" s="17">
        <f t="shared" si="43"/>
        <v>-0.0003273726040084925</v>
      </c>
      <c r="S67" s="22">
        <f t="shared" si="44"/>
        <v>0.09158974334640647</v>
      </c>
      <c r="T67" s="16">
        <f t="shared" si="45"/>
        <v>0.06320940644343798</v>
      </c>
      <c r="U67" s="7">
        <f t="shared" si="46"/>
        <v>0.2812962500026326</v>
      </c>
      <c r="V67" s="7">
        <f t="shared" si="47"/>
        <v>0.992243881175213</v>
      </c>
      <c r="W67" s="17">
        <f t="shared" si="48"/>
        <v>0.9996235273251272</v>
      </c>
      <c r="X67" s="20">
        <f t="shared" si="49"/>
        <v>6.660017283818987</v>
      </c>
      <c r="Y67" s="16">
        <f t="shared" si="50"/>
        <v>0.04228947129616059</v>
      </c>
      <c r="Z67" s="7">
        <f t="shared" si="51"/>
        <v>0.0035461295879993145</v>
      </c>
      <c r="AA67" s="17">
        <f t="shared" si="52"/>
        <v>-0.006558190940189701</v>
      </c>
      <c r="AB67" s="22">
        <f t="shared" si="27"/>
        <v>0.0392774099439702</v>
      </c>
      <c r="AC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s="2" customFormat="1" ht="12.75">
      <c r="A68" s="16">
        <f t="shared" si="53"/>
        <v>4.8435203377017295</v>
      </c>
      <c r="B68" s="17">
        <f t="shared" si="0"/>
        <v>126.91535113077863</v>
      </c>
      <c r="C68" s="22">
        <f t="shared" si="28"/>
        <v>0.015715365239582932</v>
      </c>
      <c r="D68" s="16">
        <f t="shared" si="29"/>
        <v>-2.9889795614340797</v>
      </c>
      <c r="E68" s="7">
        <f t="shared" si="30"/>
        <v>-2.039596741948407</v>
      </c>
      <c r="F68" s="7">
        <f t="shared" si="31"/>
        <v>0.9595918671373483</v>
      </c>
      <c r="G68" s="17">
        <f t="shared" si="32"/>
        <v>1.9089746866230202</v>
      </c>
      <c r="H68" s="16">
        <f t="shared" si="33"/>
        <v>0.0013996233942037417</v>
      </c>
      <c r="I68" s="7">
        <f t="shared" si="34"/>
        <v>0.02069518510481505</v>
      </c>
      <c r="J68" s="7">
        <f t="shared" si="35"/>
        <v>0.8313696783079454</v>
      </c>
      <c r="K68" s="17">
        <f t="shared" si="36"/>
        <v>0.971867389039716</v>
      </c>
      <c r="L68" s="16">
        <f t="shared" si="37"/>
        <v>0.16779122802988145</v>
      </c>
      <c r="M68" s="7">
        <f t="shared" si="38"/>
        <v>0.49459545029081675</v>
      </c>
      <c r="N68" s="7">
        <f t="shared" si="39"/>
        <v>0.9985850080183676</v>
      </c>
      <c r="O68" s="17">
        <f t="shared" si="40"/>
        <v>0.9999583882436788</v>
      </c>
      <c r="P68" s="16">
        <f t="shared" si="41"/>
        <v>0.06316350691023692</v>
      </c>
      <c r="Q68" s="7">
        <f t="shared" si="42"/>
        <v>0.020702129895713045</v>
      </c>
      <c r="R68" s="17">
        <f t="shared" si="43"/>
        <v>-0.00032613459426805903</v>
      </c>
      <c r="S68" s="22">
        <f t="shared" si="44"/>
        <v>0.08353950221168191</v>
      </c>
      <c r="T68" s="16">
        <f t="shared" si="45"/>
        <v>0.056032504660215365</v>
      </c>
      <c r="U68" s="7">
        <f t="shared" si="46"/>
        <v>0.2612173358128562</v>
      </c>
      <c r="V68" s="7">
        <f t="shared" si="47"/>
        <v>0.9908524908009222</v>
      </c>
      <c r="W68" s="17">
        <f t="shared" si="48"/>
        <v>0.9995317506719917</v>
      </c>
      <c r="X68" s="20">
        <f t="shared" si="49"/>
        <v>6.948621837355239</v>
      </c>
      <c r="Y68" s="16">
        <f t="shared" si="50"/>
        <v>0.0365249966489037</v>
      </c>
      <c r="Z68" s="7">
        <f t="shared" si="51"/>
        <v>0.0047125431432551755</v>
      </c>
      <c r="AA68" s="17">
        <f t="shared" si="52"/>
        <v>-0.005808792751289081</v>
      </c>
      <c r="AB68" s="22">
        <f t="shared" si="27"/>
        <v>0.0354287470408698</v>
      </c>
      <c r="AC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s="2" customFormat="1" ht="12.75">
      <c r="A69" s="16">
        <f t="shared" si="53"/>
        <v>4.885941601114658</v>
      </c>
      <c r="B69" s="17">
        <f t="shared" si="0"/>
        <v>132.41508884752395</v>
      </c>
      <c r="C69" s="22">
        <f t="shared" si="28"/>
        <v>0.013860779262965537</v>
      </c>
      <c r="D69" s="16">
        <f t="shared" si="29"/>
        <v>-3.0495813663096922</v>
      </c>
      <c r="E69" s="7">
        <f t="shared" si="30"/>
        <v>-2.1001985468240196</v>
      </c>
      <c r="F69" s="7">
        <f t="shared" si="31"/>
        <v>0.8989900622617356</v>
      </c>
      <c r="G69" s="17">
        <f t="shared" si="32"/>
        <v>1.8483728817474077</v>
      </c>
      <c r="H69" s="16">
        <f t="shared" si="33"/>
        <v>0.0011458717478471936</v>
      </c>
      <c r="I69" s="7">
        <f t="shared" si="34"/>
        <v>0.017855626457078277</v>
      </c>
      <c r="J69" s="7">
        <f t="shared" si="35"/>
        <v>0.8156710569907692</v>
      </c>
      <c r="K69" s="17">
        <f t="shared" si="36"/>
        <v>0.967725851854556</v>
      </c>
      <c r="L69" s="16">
        <f t="shared" si="37"/>
        <v>0.15302816544697362</v>
      </c>
      <c r="M69" s="7">
        <f t="shared" si="38"/>
        <v>0.4704457075183126</v>
      </c>
      <c r="N69" s="7">
        <f t="shared" si="39"/>
        <v>0.9982778683925722</v>
      </c>
      <c r="O69" s="17">
        <f t="shared" si="40"/>
        <v>0.9999465405554333</v>
      </c>
      <c r="P69" s="16">
        <f t="shared" si="41"/>
        <v>0.05853368214291355</v>
      </c>
      <c r="Q69" s="7">
        <f t="shared" si="42"/>
        <v>0.017861618362512755</v>
      </c>
      <c r="R69" s="17">
        <f t="shared" si="43"/>
        <v>-0.00032474479709535746</v>
      </c>
      <c r="S69" s="22">
        <f t="shared" si="44"/>
        <v>0.07607055570833095</v>
      </c>
      <c r="T69" s="16">
        <f t="shared" si="45"/>
        <v>0.04951427738847103</v>
      </c>
      <c r="U69" s="7">
        <f t="shared" si="46"/>
        <v>0.24190158575588883</v>
      </c>
      <c r="V69" s="7">
        <f t="shared" si="47"/>
        <v>0.9892472773625901</v>
      </c>
      <c r="W69" s="17">
        <f t="shared" si="48"/>
        <v>0.9994196031681061</v>
      </c>
      <c r="X69" s="20">
        <f t="shared" si="49"/>
        <v>7.249732753078301</v>
      </c>
      <c r="Y69" s="16">
        <f t="shared" si="50"/>
        <v>0.03143297392786684</v>
      </c>
      <c r="Z69" s="7">
        <f t="shared" si="51"/>
        <v>0.0056061338452653275</v>
      </c>
      <c r="AA69" s="17">
        <f t="shared" si="52"/>
        <v>-0.00512498963164896</v>
      </c>
      <c r="AB69" s="22">
        <f t="shared" si="27"/>
        <v>0.03191411814148321</v>
      </c>
      <c r="AC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s="2" customFormat="1" ht="12.75">
      <c r="A70" s="16">
        <f t="shared" si="53"/>
        <v>4.928362864527587</v>
      </c>
      <c r="B70" s="17">
        <f t="shared" si="0"/>
        <v>138.1531516737497</v>
      </c>
      <c r="C70" s="22">
        <f t="shared" si="28"/>
        <v>0.012220479119470015</v>
      </c>
      <c r="D70" s="16">
        <f t="shared" si="29"/>
        <v>-3.1101831711853047</v>
      </c>
      <c r="E70" s="7">
        <f t="shared" si="30"/>
        <v>-2.160800351699632</v>
      </c>
      <c r="F70" s="7">
        <f t="shared" si="31"/>
        <v>0.8383882573861232</v>
      </c>
      <c r="G70" s="17">
        <f t="shared" si="32"/>
        <v>1.787771076871795</v>
      </c>
      <c r="H70" s="16">
        <f t="shared" si="33"/>
        <v>0.0009349245290464214</v>
      </c>
      <c r="I70" s="7">
        <f t="shared" si="34"/>
        <v>0.015355327381823325</v>
      </c>
      <c r="J70" s="7">
        <f t="shared" si="35"/>
        <v>0.7990937135038181</v>
      </c>
      <c r="K70" s="17">
        <f t="shared" si="36"/>
        <v>0.9630935767703289</v>
      </c>
      <c r="L70" s="16">
        <f t="shared" si="37"/>
        <v>0.1391527379422739</v>
      </c>
      <c r="M70" s="7">
        <f t="shared" si="38"/>
        <v>0.4464042837171377</v>
      </c>
      <c r="N70" s="7">
        <f t="shared" si="39"/>
        <v>0.9979111817968656</v>
      </c>
      <c r="O70" s="17">
        <f t="shared" si="40"/>
        <v>0.9999315588839597</v>
      </c>
      <c r="P70" s="16">
        <f t="shared" si="41"/>
        <v>0.054119599519495326</v>
      </c>
      <c r="Q70" s="7">
        <f t="shared" si="42"/>
        <v>0.015360480248893462</v>
      </c>
      <c r="R70" s="17">
        <f t="shared" si="43"/>
        <v>-0.00032319032045361606</v>
      </c>
      <c r="S70" s="22">
        <f t="shared" si="44"/>
        <v>0.06915688944793516</v>
      </c>
      <c r="T70" s="16">
        <f t="shared" si="45"/>
        <v>0.043615969698492685</v>
      </c>
      <c r="U70" s="7">
        <f t="shared" si="46"/>
        <v>0.22338809069558063</v>
      </c>
      <c r="V70" s="7">
        <f t="shared" si="47"/>
        <v>0.987402167950153</v>
      </c>
      <c r="W70" s="17">
        <f t="shared" si="48"/>
        <v>0.9992830652788782</v>
      </c>
      <c r="X70" s="20">
        <f t="shared" si="49"/>
        <v>7.5638919804939295</v>
      </c>
      <c r="Y70" s="16">
        <f t="shared" si="50"/>
        <v>0.026952425269009227</v>
      </c>
      <c r="Z70" s="7">
        <f t="shared" si="51"/>
        <v>0.006262687645363853</v>
      </c>
      <c r="AA70" s="17">
        <f t="shared" si="52"/>
        <v>-0.0045047641880139894</v>
      </c>
      <c r="AB70" s="22">
        <f t="shared" si="27"/>
        <v>0.028710348726359095</v>
      </c>
      <c r="AC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s="2" customFormat="1" ht="12.75">
      <c r="A71" s="16">
        <f t="shared" si="53"/>
        <v>4.970784127940516</v>
      </c>
      <c r="B71" s="17">
        <f t="shared" si="0"/>
        <v>144.13986716701123</v>
      </c>
      <c r="C71" s="22">
        <f t="shared" si="28"/>
        <v>0.01076970541866871</v>
      </c>
      <c r="D71" s="16">
        <f t="shared" si="29"/>
        <v>-3.1707849760609177</v>
      </c>
      <c r="E71" s="7">
        <f t="shared" si="30"/>
        <v>-2.221402156575245</v>
      </c>
      <c r="F71" s="7">
        <f t="shared" si="31"/>
        <v>0.7777864525105104</v>
      </c>
      <c r="G71" s="17">
        <f t="shared" si="32"/>
        <v>1.7271692719961824</v>
      </c>
      <c r="H71" s="16">
        <f t="shared" si="33"/>
        <v>0.0007602036634242193</v>
      </c>
      <c r="I71" s="7">
        <f t="shared" si="34"/>
        <v>0.013161822817966184</v>
      </c>
      <c r="J71" s="7">
        <f t="shared" si="35"/>
        <v>0.7816526110475484</v>
      </c>
      <c r="K71" s="17">
        <f t="shared" si="36"/>
        <v>0.9579314040634042</v>
      </c>
      <c r="L71" s="16">
        <f t="shared" si="37"/>
        <v>0.12615936617222423</v>
      </c>
      <c r="M71" s="7">
        <f t="shared" si="38"/>
        <v>0.4225583414834784</v>
      </c>
      <c r="N71" s="7">
        <f t="shared" si="39"/>
        <v>0.9974750074516819</v>
      </c>
      <c r="O71" s="17">
        <f t="shared" si="40"/>
        <v>0.9999126836011659</v>
      </c>
      <c r="P71" s="16">
        <f t="shared" si="41"/>
        <v>0.04992686953448708</v>
      </c>
      <c r="Q71" s="7">
        <f t="shared" si="42"/>
        <v>0.01316623959930176</v>
      </c>
      <c r="R71" s="17">
        <f t="shared" si="43"/>
        <v>-0.00032145802331071257</v>
      </c>
      <c r="S71" s="22">
        <f t="shared" si="44"/>
        <v>0.06277165111047812</v>
      </c>
      <c r="T71" s="16">
        <f t="shared" si="45"/>
        <v>0.03829818476644231</v>
      </c>
      <c r="U71" s="7">
        <f t="shared" si="46"/>
        <v>0.20570855835964852</v>
      </c>
      <c r="V71" s="7">
        <f t="shared" si="47"/>
        <v>0.9852890828918863</v>
      </c>
      <c r="W71" s="17">
        <f t="shared" si="48"/>
        <v>0.9991174414229136</v>
      </c>
      <c r="X71" s="20">
        <f t="shared" si="49"/>
        <v>7.891664953896054</v>
      </c>
      <c r="Y71" s="16">
        <f t="shared" si="50"/>
        <v>0.02302512643418556</v>
      </c>
      <c r="Z71" s="7">
        <f t="shared" si="51"/>
        <v>0.0067153570520584295</v>
      </c>
      <c r="AA71" s="17">
        <f t="shared" si="52"/>
        <v>-0.003945386739257927</v>
      </c>
      <c r="AB71" s="22">
        <f t="shared" si="27"/>
        <v>0.02579509674698606</v>
      </c>
      <c r="AC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s="2" customFormat="1" ht="12.75">
      <c r="A72" s="16">
        <f t="shared" si="53"/>
        <v>5.013205391353445</v>
      </c>
      <c r="B72" s="17">
        <f t="shared" si="0"/>
        <v>150.38601041825757</v>
      </c>
      <c r="C72" s="22">
        <f t="shared" si="28"/>
        <v>0.009486559563147744</v>
      </c>
      <c r="D72" s="16">
        <f t="shared" si="29"/>
        <v>-3.23138678093653</v>
      </c>
      <c r="E72" s="7">
        <f t="shared" si="30"/>
        <v>-2.2820039614508576</v>
      </c>
      <c r="F72" s="7">
        <f t="shared" si="31"/>
        <v>0.7171846476348978</v>
      </c>
      <c r="G72" s="17">
        <f t="shared" si="32"/>
        <v>1.6665674671205697</v>
      </c>
      <c r="H72" s="16">
        <f t="shared" si="33"/>
        <v>0.0006160180866334741</v>
      </c>
      <c r="I72" s="7">
        <f t="shared" si="34"/>
        <v>0.011244520442820982</v>
      </c>
      <c r="J72" s="7">
        <f t="shared" si="35"/>
        <v>0.763369988771708</v>
      </c>
      <c r="K72" s="17">
        <f t="shared" si="36"/>
        <v>0.952199800659263</v>
      </c>
      <c r="L72" s="16">
        <f t="shared" si="37"/>
        <v>0.11403656655962724</v>
      </c>
      <c r="M72" s="7">
        <f t="shared" si="38"/>
        <v>0.3989929404359791</v>
      </c>
      <c r="N72" s="7">
        <f t="shared" si="39"/>
        <v>0.9969580782608863</v>
      </c>
      <c r="O72" s="17">
        <f t="shared" si="40"/>
        <v>0.9998889898853347</v>
      </c>
      <c r="P72" s="16">
        <f t="shared" si="41"/>
        <v>0.04595868564254071</v>
      </c>
      <c r="Q72" s="7">
        <f t="shared" si="42"/>
        <v>0.011248293825026944</v>
      </c>
      <c r="R72" s="17">
        <f t="shared" si="43"/>
        <v>-0.00031953463934722556</v>
      </c>
      <c r="S72" s="22">
        <f t="shared" si="44"/>
        <v>0.056887444828220425</v>
      </c>
      <c r="T72" s="16">
        <f t="shared" si="45"/>
        <v>0.03352135759918484</v>
      </c>
      <c r="U72" s="7">
        <f t="shared" si="46"/>
        <v>0.18888729227611867</v>
      </c>
      <c r="V72" s="7">
        <f t="shared" si="47"/>
        <v>0.9828779712155904</v>
      </c>
      <c r="W72" s="17">
        <f t="shared" si="48"/>
        <v>0.998917271561668</v>
      </c>
      <c r="X72" s="20">
        <f t="shared" si="49"/>
        <v>8.233641610054347</v>
      </c>
      <c r="Y72" s="16">
        <f t="shared" si="50"/>
        <v>0.019595951936495933</v>
      </c>
      <c r="Z72" s="7">
        <f t="shared" si="51"/>
        <v>0.006994569660818475</v>
      </c>
      <c r="AA72" s="17">
        <f t="shared" si="52"/>
        <v>-0.0034435988221546408</v>
      </c>
      <c r="AB72" s="22">
        <f t="shared" si="27"/>
        <v>0.023146922775159767</v>
      </c>
      <c r="AC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s="2" customFormat="1" ht="12.75">
      <c r="A73" s="16">
        <f t="shared" si="53"/>
        <v>5.055626654766374</v>
      </c>
      <c r="B73" s="17">
        <f t="shared" si="0"/>
        <v>156.9028234452009</v>
      </c>
      <c r="C73" s="22">
        <f t="shared" si="28"/>
        <v>0.008351673201731604</v>
      </c>
      <c r="D73" s="16">
        <f t="shared" si="29"/>
        <v>-3.2919885858121427</v>
      </c>
      <c r="E73" s="7">
        <f t="shared" si="30"/>
        <v>-2.34260576632647</v>
      </c>
      <c r="F73" s="7">
        <f t="shared" si="31"/>
        <v>0.656582842759285</v>
      </c>
      <c r="G73" s="17">
        <f t="shared" si="32"/>
        <v>1.605965662244957</v>
      </c>
      <c r="H73" s="16">
        <f t="shared" si="33"/>
        <v>0.0004974671506806638</v>
      </c>
      <c r="I73" s="7">
        <f t="shared" si="34"/>
        <v>0.00957478299172998</v>
      </c>
      <c r="J73" s="7">
        <f t="shared" si="35"/>
        <v>0.7442754764986501</v>
      </c>
      <c r="K73" s="17">
        <f t="shared" si="36"/>
        <v>0.9458592766495242</v>
      </c>
      <c r="L73" s="16">
        <f t="shared" si="37"/>
        <v>0.10276745851139224</v>
      </c>
      <c r="M73" s="7">
        <f t="shared" si="38"/>
        <v>0.3757901152892922</v>
      </c>
      <c r="N73" s="7">
        <f t="shared" si="39"/>
        <v>0.9963476876975523</v>
      </c>
      <c r="O73" s="17">
        <f t="shared" si="40"/>
        <v>0.9998593566303388</v>
      </c>
      <c r="P73" s="16">
        <f t="shared" si="41"/>
        <v>0.04221602908903629</v>
      </c>
      <c r="Q73" s="7">
        <f t="shared" si="42"/>
        <v>0.00957799605145544</v>
      </c>
      <c r="R73" s="17">
        <f t="shared" si="43"/>
        <v>-0.00031740691672921874</v>
      </c>
      <c r="S73" s="22">
        <f t="shared" si="44"/>
        <v>0.05147661822376251</v>
      </c>
      <c r="T73" s="16">
        <f t="shared" si="45"/>
        <v>0.02924618454649419</v>
      </c>
      <c r="U73" s="7">
        <f t="shared" si="46"/>
        <v>0.1729412776270043</v>
      </c>
      <c r="V73" s="7">
        <f t="shared" si="47"/>
        <v>0.9801368821722994</v>
      </c>
      <c r="W73" s="17">
        <f t="shared" si="48"/>
        <v>0.9986762363280357</v>
      </c>
      <c r="X73" s="20">
        <f t="shared" si="49"/>
        <v>8.590437450002174</v>
      </c>
      <c r="Y73" s="16">
        <f t="shared" si="50"/>
        <v>0.01661312221951658</v>
      </c>
      <c r="Z73" s="7">
        <f t="shared" si="51"/>
        <v>0.007128006600517062</v>
      </c>
      <c r="AA73" s="17">
        <f t="shared" si="52"/>
        <v>-0.0029957741958844277</v>
      </c>
      <c r="AB73" s="22">
        <f t="shared" si="27"/>
        <v>0.020745354624149216</v>
      </c>
      <c r="AC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s="2" customFormat="1" ht="12.75">
      <c r="A74" s="16">
        <f t="shared" si="53"/>
        <v>5.098047918179303</v>
      </c>
      <c r="B74" s="17">
        <f t="shared" si="0"/>
        <v>163.70203542607635</v>
      </c>
      <c r="C74" s="22">
        <f t="shared" si="28"/>
        <v>0.007347915875324271</v>
      </c>
      <c r="D74" s="16">
        <f t="shared" si="29"/>
        <v>-3.352590390687755</v>
      </c>
      <c r="E74" s="7">
        <f t="shared" si="30"/>
        <v>-2.4032075712020826</v>
      </c>
      <c r="F74" s="7">
        <f t="shared" si="31"/>
        <v>0.5959810378836724</v>
      </c>
      <c r="G74" s="17">
        <f t="shared" si="32"/>
        <v>1.5453638573693445</v>
      </c>
      <c r="H74" s="16">
        <f t="shared" si="33"/>
        <v>0.0004003503604870229</v>
      </c>
      <c r="I74" s="7">
        <f t="shared" si="34"/>
        <v>0.008125973430965217</v>
      </c>
      <c r="J74" s="7">
        <f t="shared" si="35"/>
        <v>0.7244061041768153</v>
      </c>
      <c r="K74" s="17">
        <f t="shared" si="36"/>
        <v>0.9388708470086248</v>
      </c>
      <c r="L74" s="16">
        <f t="shared" si="37"/>
        <v>0.0923303139969327</v>
      </c>
      <c r="M74" s="7">
        <f t="shared" si="38"/>
        <v>0.3530280125610996</v>
      </c>
      <c r="N74" s="7">
        <f t="shared" si="39"/>
        <v>0.9956295787522299</v>
      </c>
      <c r="O74" s="17">
        <f t="shared" si="40"/>
        <v>0.9998224306548125</v>
      </c>
      <c r="P74" s="16">
        <f t="shared" si="41"/>
        <v>0.03869788387675246</v>
      </c>
      <c r="Q74" s="7">
        <f t="shared" si="42"/>
        <v>0.008128700306131343</v>
      </c>
      <c r="R74" s="17">
        <f t="shared" si="43"/>
        <v>-0.000315061773048909</v>
      </c>
      <c r="S74" s="22">
        <f t="shared" si="44"/>
        <v>0.046511522409834895</v>
      </c>
      <c r="T74" s="16">
        <f t="shared" si="45"/>
        <v>0.025434005558584438</v>
      </c>
      <c r="U74" s="7">
        <f t="shared" si="46"/>
        <v>0.15788036743752276</v>
      </c>
      <c r="V74" s="7">
        <f t="shared" si="47"/>
        <v>0.9770320765741266</v>
      </c>
      <c r="W74" s="17">
        <f t="shared" si="48"/>
        <v>0.9983870562468987</v>
      </c>
      <c r="X74" s="20">
        <f t="shared" si="49"/>
        <v>8.962694646835953</v>
      </c>
      <c r="Y74" s="16">
        <f t="shared" si="50"/>
        <v>0.014028362322600098</v>
      </c>
      <c r="Z74" s="7">
        <f t="shared" si="51"/>
        <v>0.007140628919840413</v>
      </c>
      <c r="AA74" s="17">
        <f t="shared" si="52"/>
        <v>-0.002598057811091191</v>
      </c>
      <c r="AB74" s="22">
        <f t="shared" si="27"/>
        <v>0.01857093343134932</v>
      </c>
      <c r="AC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s="2" customFormat="1" ht="12.75">
      <c r="A75" s="16">
        <f t="shared" si="53"/>
        <v>5.140469181592231</v>
      </c>
      <c r="B75" s="17">
        <f t="shared" si="0"/>
        <v>170.79588381020955</v>
      </c>
      <c r="C75" s="22">
        <f t="shared" si="28"/>
        <v>0.006460136442448568</v>
      </c>
      <c r="D75" s="16">
        <f t="shared" si="29"/>
        <v>-3.413192195563368</v>
      </c>
      <c r="E75" s="7">
        <f t="shared" si="30"/>
        <v>-2.4638093760776956</v>
      </c>
      <c r="F75" s="7">
        <f t="shared" si="31"/>
        <v>0.5353792330080599</v>
      </c>
      <c r="G75" s="17">
        <f t="shared" si="32"/>
        <v>1.4847620524937317</v>
      </c>
      <c r="H75" s="16">
        <f t="shared" si="33"/>
        <v>0.0003210838278288053</v>
      </c>
      <c r="I75" s="7">
        <f t="shared" si="34"/>
        <v>0.0068734669402314985</v>
      </c>
      <c r="J75" s="7">
        <f t="shared" si="35"/>
        <v>0.7038062009397357</v>
      </c>
      <c r="K75" s="17">
        <f t="shared" si="36"/>
        <v>0.9311965344991133</v>
      </c>
      <c r="L75" s="16">
        <f t="shared" si="37"/>
        <v>0.08269913689188446</v>
      </c>
      <c r="M75" s="7">
        <f t="shared" si="38"/>
        <v>0.3307800999305388</v>
      </c>
      <c r="N75" s="7">
        <f t="shared" si="39"/>
        <v>0.994787837533202</v>
      </c>
      <c r="O75" s="17">
        <f t="shared" si="40"/>
        <v>0.9997765857584966</v>
      </c>
      <c r="P75" s="16">
        <f t="shared" si="41"/>
        <v>0.035401457422920495</v>
      </c>
      <c r="Q75" s="7">
        <f t="shared" si="42"/>
        <v>0.006875773505280442</v>
      </c>
      <c r="R75" s="17">
        <f t="shared" si="43"/>
        <v>-0.0003124864640872112</v>
      </c>
      <c r="S75" s="22">
        <f t="shared" si="44"/>
        <v>0.041964744464113725</v>
      </c>
      <c r="T75" s="16">
        <f t="shared" si="45"/>
        <v>0.022047137438314546</v>
      </c>
      <c r="U75" s="7">
        <f t="shared" si="46"/>
        <v>0.14370756071533952</v>
      </c>
      <c r="V75" s="7">
        <f t="shared" si="47"/>
        <v>0.9735281812917465</v>
      </c>
      <c r="W75" s="17">
        <f t="shared" si="48"/>
        <v>0.9980413858585613</v>
      </c>
      <c r="X75" s="20">
        <f t="shared" si="49"/>
        <v>9.351083201519794</v>
      </c>
      <c r="Y75" s="16">
        <f t="shared" si="50"/>
        <v>0.011796982032822775</v>
      </c>
      <c r="Z75" s="7">
        <f t="shared" si="51"/>
        <v>0.0070547448462089804</v>
      </c>
      <c r="AA75" s="17">
        <f t="shared" si="52"/>
        <v>-0.002246483639402553</v>
      </c>
      <c r="AB75" s="22">
        <f t="shared" si="27"/>
        <v>0.016605243239629204</v>
      </c>
      <c r="AC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s="2" customFormat="1" ht="12.75">
      <c r="A76" s="16">
        <f t="shared" si="53"/>
        <v>5.18289044500516</v>
      </c>
      <c r="B76" s="17">
        <f t="shared" si="0"/>
        <v>178.19713634338763</v>
      </c>
      <c r="C76" s="22">
        <f t="shared" si="28"/>
        <v>0.0056749343814503405</v>
      </c>
      <c r="D76" s="16">
        <f t="shared" si="29"/>
        <v>-3.4737940004389807</v>
      </c>
      <c r="E76" s="7">
        <f t="shared" si="30"/>
        <v>-2.524411180953308</v>
      </c>
      <c r="F76" s="7">
        <f t="shared" si="31"/>
        <v>0.474777428132447</v>
      </c>
      <c r="G76" s="17">
        <f t="shared" si="32"/>
        <v>1.4241602476181192</v>
      </c>
      <c r="H76" s="16">
        <f t="shared" si="33"/>
        <v>0.00025662362713840814</v>
      </c>
      <c r="I76" s="7">
        <f t="shared" si="34"/>
        <v>0.0057946338317568236</v>
      </c>
      <c r="J76" s="7">
        <f t="shared" si="35"/>
        <v>0.6825271808524014</v>
      </c>
      <c r="K76" s="17">
        <f t="shared" si="36"/>
        <v>0.9227999083799524</v>
      </c>
      <c r="L76" s="16">
        <f t="shared" si="37"/>
        <v>0.0738442597465433</v>
      </c>
      <c r="M76" s="7">
        <f t="shared" si="38"/>
        <v>0.30911446062293657</v>
      </c>
      <c r="N76" s="7">
        <f t="shared" si="39"/>
        <v>0.9938047944644497</v>
      </c>
      <c r="O76" s="17">
        <f t="shared" si="40"/>
        <v>0.9997198761863717</v>
      </c>
      <c r="P76" s="16">
        <f t="shared" si="41"/>
        <v>0.03232240265317187</v>
      </c>
      <c r="Q76" s="7">
        <f t="shared" si="42"/>
        <v>0.0057965783671687175</v>
      </c>
      <c r="R76" s="17">
        <f t="shared" si="43"/>
        <v>-0.00030966876459088494</v>
      </c>
      <c r="S76" s="22">
        <f t="shared" si="44"/>
        <v>0.037809312255749704</v>
      </c>
      <c r="T76" s="16">
        <f t="shared" si="45"/>
        <v>0.019049157538362005</v>
      </c>
      <c r="U76" s="7">
        <f t="shared" si="46"/>
        <v>0.13041936264324472</v>
      </c>
      <c r="V76" s="7">
        <f t="shared" si="47"/>
        <v>0.9695883897032572</v>
      </c>
      <c r="W76" s="17">
        <f t="shared" si="48"/>
        <v>0.9976297038441735</v>
      </c>
      <c r="X76" s="20">
        <f t="shared" si="49"/>
        <v>9.756302148775653</v>
      </c>
      <c r="Y76" s="16">
        <f t="shared" si="50"/>
        <v>0.009877887758023372</v>
      </c>
      <c r="Z76" s="7">
        <f t="shared" si="51"/>
        <v>0.0068901108255552245</v>
      </c>
      <c r="AA76" s="17">
        <f t="shared" si="52"/>
        <v>-0.0019370725975515512</v>
      </c>
      <c r="AB76" s="22">
        <f t="shared" si="27"/>
        <v>0.014830925986027043</v>
      </c>
      <c r="AC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s="2" customFormat="1" ht="12.75">
      <c r="A77" s="16">
        <f t="shared" si="53"/>
        <v>5.225311708418089</v>
      </c>
      <c r="B77" s="17">
        <f t="shared" si="0"/>
        <v>185.91911404767546</v>
      </c>
      <c r="C77" s="22">
        <f t="shared" si="28"/>
        <v>0.0049804575173054335</v>
      </c>
      <c r="D77" s="16">
        <f t="shared" si="29"/>
        <v>-3.534395805314593</v>
      </c>
      <c r="E77" s="7">
        <f t="shared" si="30"/>
        <v>-2.5850129858289206</v>
      </c>
      <c r="F77" s="7">
        <f t="shared" si="31"/>
        <v>0.4141756232568346</v>
      </c>
      <c r="G77" s="17">
        <f t="shared" si="32"/>
        <v>1.3635584427425065</v>
      </c>
      <c r="H77" s="16">
        <f t="shared" si="33"/>
        <v>0.00020439606699429458</v>
      </c>
      <c r="I77" s="7">
        <f t="shared" si="34"/>
        <v>0.00486879758277714</v>
      </c>
      <c r="J77" s="7">
        <f t="shared" si="35"/>
        <v>0.6606272147920362</v>
      </c>
      <c r="K77" s="17">
        <f t="shared" si="36"/>
        <v>0.9136466521600163</v>
      </c>
      <c r="L77" s="16">
        <f t="shared" si="37"/>
        <v>0.065732946177948</v>
      </c>
      <c r="M77" s="7">
        <f t="shared" si="38"/>
        <v>0.28809318324877253</v>
      </c>
      <c r="N77" s="7">
        <f t="shared" si="39"/>
        <v>0.9926609363648088</v>
      </c>
      <c r="O77" s="17">
        <f t="shared" si="40"/>
        <v>0.9996499840904948</v>
      </c>
      <c r="P77" s="16">
        <f t="shared" si="41"/>
        <v>0.0294550376146538</v>
      </c>
      <c r="Q77" s="7">
        <f t="shared" si="42"/>
        <v>0.004870431430503835</v>
      </c>
      <c r="R77" s="17">
        <f t="shared" si="43"/>
        <v>-0.00030659715879652853</v>
      </c>
      <c r="S77" s="22">
        <f t="shared" si="44"/>
        <v>0.03401887188636111</v>
      </c>
      <c r="T77" s="16">
        <f t="shared" si="45"/>
        <v>0.016405138440348743</v>
      </c>
      <c r="U77" s="7">
        <f t="shared" si="46"/>
        <v>0.11800621573929682</v>
      </c>
      <c r="V77" s="7">
        <f t="shared" si="47"/>
        <v>0.9651747101819068</v>
      </c>
      <c r="W77" s="17">
        <f t="shared" si="48"/>
        <v>0.9971412005676278</v>
      </c>
      <c r="X77" s="20">
        <f t="shared" si="49"/>
        <v>10.17908081522944</v>
      </c>
      <c r="Y77" s="16">
        <f t="shared" si="50"/>
        <v>0.00823353629893924</v>
      </c>
      <c r="Z77" s="7">
        <f t="shared" si="51"/>
        <v>0.006664059455010902</v>
      </c>
      <c r="AA77" s="17">
        <f t="shared" si="52"/>
        <v>-0.0016659120515084202</v>
      </c>
      <c r="AB77" s="22">
        <f t="shared" si="27"/>
        <v>0.01323168370244172</v>
      </c>
      <c r="AC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s="2" customFormat="1" ht="12.75">
      <c r="A78" s="16">
        <f t="shared" si="53"/>
        <v>5.267732971831018</v>
      </c>
      <c r="B78" s="17">
        <f t="shared" si="0"/>
        <v>193.97571519703718</v>
      </c>
      <c r="C78" s="22">
        <f t="shared" si="28"/>
        <v>0.00436622311983149</v>
      </c>
      <c r="D78" s="16">
        <f t="shared" si="29"/>
        <v>-3.594997610190206</v>
      </c>
      <c r="E78" s="7">
        <f t="shared" si="30"/>
        <v>-2.6456147907045335</v>
      </c>
      <c r="F78" s="7">
        <f t="shared" si="31"/>
        <v>0.35357381838122204</v>
      </c>
      <c r="G78" s="17">
        <f t="shared" si="32"/>
        <v>1.302956637866894</v>
      </c>
      <c r="H78" s="16">
        <f t="shared" si="33"/>
        <v>0.0001622347512032496</v>
      </c>
      <c r="I78" s="7">
        <f t="shared" si="34"/>
        <v>0.004077172101787929</v>
      </c>
      <c r="J78" s="7">
        <f t="shared" si="35"/>
        <v>0.6381707903687172</v>
      </c>
      <c r="K78" s="17">
        <f t="shared" si="36"/>
        <v>0.903705152311429</v>
      </c>
      <c r="L78" s="16">
        <f t="shared" si="37"/>
        <v>0.058329987873182776</v>
      </c>
      <c r="M78" s="7">
        <f t="shared" si="38"/>
        <v>0.26777185533669345</v>
      </c>
      <c r="N78" s="7">
        <f t="shared" si="39"/>
        <v>0.9913348329971473</v>
      </c>
      <c r="O78" s="17">
        <f t="shared" si="40"/>
        <v>0.9995641606276144</v>
      </c>
      <c r="P78" s="16">
        <f t="shared" si="41"/>
        <v>0.02679255912433534</v>
      </c>
      <c r="Q78" s="7">
        <f t="shared" si="42"/>
        <v>0.004078540299634851</v>
      </c>
      <c r="R78" s="17">
        <f t="shared" si="43"/>
        <v>-0.00030326103798817563</v>
      </c>
      <c r="S78" s="22">
        <f t="shared" si="44"/>
        <v>0.030567838385982017</v>
      </c>
      <c r="T78" s="16">
        <f t="shared" si="45"/>
        <v>0.01408183510763128</v>
      </c>
      <c r="U78" s="7">
        <f t="shared" si="46"/>
        <v>0.10645299004793729</v>
      </c>
      <c r="V78" s="7">
        <f t="shared" si="47"/>
        <v>0.9602482638574493</v>
      </c>
      <c r="W78" s="17">
        <f t="shared" si="48"/>
        <v>0.9965636647862987</v>
      </c>
      <c r="X78" s="20">
        <f t="shared" si="49"/>
        <v>10.620180132077484</v>
      </c>
      <c r="Y78" s="16">
        <f t="shared" si="50"/>
        <v>0.006829840397843004</v>
      </c>
      <c r="Z78" s="7">
        <f t="shared" si="51"/>
        <v>0.006391647798898086</v>
      </c>
      <c r="AA78" s="17">
        <f t="shared" si="52"/>
        <v>-0.0014292185572941296</v>
      </c>
      <c r="AB78" s="22">
        <f t="shared" si="27"/>
        <v>0.011792269639446962</v>
      </c>
      <c r="AC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s="2" customFormat="1" ht="12.75">
      <c r="A79" s="16">
        <f t="shared" si="53"/>
        <v>5.310154235243947</v>
      </c>
      <c r="B79" s="17">
        <f t="shared" si="0"/>
        <v>202.38144033191472</v>
      </c>
      <c r="C79" s="22">
        <f t="shared" si="28"/>
        <v>0.003822959672884674</v>
      </c>
      <c r="D79" s="16">
        <f t="shared" si="29"/>
        <v>-3.6555994150658186</v>
      </c>
      <c r="E79" s="7">
        <f t="shared" si="30"/>
        <v>-2.706216595580146</v>
      </c>
      <c r="F79" s="7">
        <f t="shared" si="31"/>
        <v>0.29297201350560936</v>
      </c>
      <c r="G79" s="17">
        <f t="shared" si="32"/>
        <v>1.2423548329912812</v>
      </c>
      <c r="H79" s="16">
        <f t="shared" si="33"/>
        <v>0.00012832419226427305</v>
      </c>
      <c r="I79" s="7">
        <f t="shared" si="34"/>
        <v>0.0034027822021400755</v>
      </c>
      <c r="J79" s="7">
        <f t="shared" si="35"/>
        <v>0.6152281642717867</v>
      </c>
      <c r="K79" s="17">
        <f t="shared" si="36"/>
        <v>0.8929470986194491</v>
      </c>
      <c r="L79" s="16">
        <f t="shared" si="37"/>
        <v>0.05159828618826279</v>
      </c>
      <c r="M79" s="7">
        <f t="shared" si="38"/>
        <v>0.2481991664407902</v>
      </c>
      <c r="N79" s="7">
        <f t="shared" si="39"/>
        <v>0.989803081934075</v>
      </c>
      <c r="O79" s="17">
        <f t="shared" si="40"/>
        <v>0.9994591604006219</v>
      </c>
      <c r="P79" s="16">
        <f t="shared" si="41"/>
        <v>0.024327247462770152</v>
      </c>
      <c r="Q79" s="7">
        <f t="shared" si="42"/>
        <v>0.0034039240914609777</v>
      </c>
      <c r="R79" s="17">
        <f t="shared" si="43"/>
        <v>-0.00029965090195982854</v>
      </c>
      <c r="S79" s="22">
        <f t="shared" si="44"/>
        <v>0.0274315206522713</v>
      </c>
      <c r="T79" s="16">
        <f t="shared" si="45"/>
        <v>0.012047826814525875</v>
      </c>
      <c r="U79" s="7">
        <f t="shared" si="46"/>
        <v>0.09573951991904439</v>
      </c>
      <c r="V79" s="7">
        <f t="shared" si="47"/>
        <v>0.9547696318922592</v>
      </c>
      <c r="W79" s="17">
        <f t="shared" si="48"/>
        <v>0.9958833716369503</v>
      </c>
      <c r="X79" s="20">
        <f t="shared" si="49"/>
        <v>11.080394004635972</v>
      </c>
      <c r="Y79" s="16">
        <f t="shared" si="50"/>
        <v>0.005636035442642631</v>
      </c>
      <c r="Z79" s="7">
        <f t="shared" si="51"/>
        <v>0.006085820084582183</v>
      </c>
      <c r="AA79" s="17">
        <f t="shared" si="52"/>
        <v>-0.001223385594698103</v>
      </c>
      <c r="AB79" s="22">
        <f t="shared" si="27"/>
        <v>0.01049846993252671</v>
      </c>
      <c r="AC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s="2" customFormat="1" ht="12.75">
      <c r="A80" s="16">
        <f t="shared" si="53"/>
        <v>5.352575498656876</v>
      </c>
      <c r="B80" s="17">
        <f t="shared" si="0"/>
        <v>211.15141835778604</v>
      </c>
      <c r="C80" s="22">
        <f t="shared" si="28"/>
        <v>0.0033424669261380127</v>
      </c>
      <c r="D80" s="16">
        <f t="shared" si="29"/>
        <v>-3.716201219941431</v>
      </c>
      <c r="E80" s="7">
        <f t="shared" si="30"/>
        <v>-2.7668184004557586</v>
      </c>
      <c r="F80" s="7">
        <f t="shared" si="31"/>
        <v>0.23237020862999674</v>
      </c>
      <c r="G80" s="17">
        <f t="shared" si="32"/>
        <v>1.1817530281156687</v>
      </c>
      <c r="H80" s="16">
        <f t="shared" si="33"/>
        <v>0.00010114965525398478</v>
      </c>
      <c r="I80" s="7">
        <f t="shared" si="34"/>
        <v>0.0028303710358902334</v>
      </c>
      <c r="J80" s="7">
        <f t="shared" si="35"/>
        <v>0.5918747138562978</v>
      </c>
      <c r="K80" s="17">
        <f t="shared" si="36"/>
        <v>0.8813480857433797</v>
      </c>
      <c r="L80" s="16">
        <f t="shared" si="37"/>
        <v>0.04549940948749298</v>
      </c>
      <c r="M80" s="7">
        <f t="shared" si="38"/>
        <v>0.22941662424480458</v>
      </c>
      <c r="N80" s="7">
        <f t="shared" si="39"/>
        <v>0.9880402757805842</v>
      </c>
      <c r="O80" s="17">
        <f t="shared" si="40"/>
        <v>0.9993311690465942</v>
      </c>
      <c r="P80" s="16">
        <f t="shared" si="41"/>
        <v>0.02205065964768284</v>
      </c>
      <c r="Q80" s="7">
        <f t="shared" si="42"/>
        <v>0.0028313208382190575</v>
      </c>
      <c r="R80" s="17">
        <f t="shared" si="43"/>
        <v>-0.0002957585608843814</v>
      </c>
      <c r="S80" s="22">
        <f t="shared" si="44"/>
        <v>0.02458622192501752</v>
      </c>
      <c r="T80" s="16">
        <f t="shared" si="45"/>
        <v>0.010273616816247721</v>
      </c>
      <c r="U80" s="7">
        <f t="shared" si="46"/>
        <v>0.08584117476316377</v>
      </c>
      <c r="V80" s="7">
        <f t="shared" si="47"/>
        <v>0.9486992513921136</v>
      </c>
      <c r="W80" s="17">
        <f t="shared" si="48"/>
        <v>0.9950849743649306</v>
      </c>
      <c r="X80" s="20">
        <f t="shared" si="49"/>
        <v>11.560550741238314</v>
      </c>
      <c r="Y80" s="16">
        <f t="shared" si="50"/>
        <v>0.004624516054151317</v>
      </c>
      <c r="Z80" s="7">
        <f t="shared" si="51"/>
        <v>0.005757579367959813</v>
      </c>
      <c r="AA80" s="17">
        <f t="shared" si="52"/>
        <v>-0.0010450180871829343</v>
      </c>
      <c r="AB80" s="22">
        <f t="shared" si="27"/>
        <v>0.009337077334928195</v>
      </c>
      <c r="AC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s="2" customFormat="1" ht="12.75">
      <c r="A81" s="16">
        <f t="shared" si="53"/>
        <v>5.3949967620698045</v>
      </c>
      <c r="B81" s="17">
        <f t="shared" si="0"/>
        <v>220.3014337746757</v>
      </c>
      <c r="C81" s="22">
        <f t="shared" si="28"/>
        <v>0.0029174921170031847</v>
      </c>
      <c r="D81" s="16">
        <f t="shared" si="29"/>
        <v>-3.776803024817044</v>
      </c>
      <c r="E81" s="7">
        <f t="shared" si="30"/>
        <v>-2.8274202053313715</v>
      </c>
      <c r="F81" s="7">
        <f t="shared" si="31"/>
        <v>0.17176840375438404</v>
      </c>
      <c r="G81" s="17">
        <f t="shared" si="32"/>
        <v>1.121151223240056</v>
      </c>
      <c r="H81" s="16">
        <f t="shared" si="33"/>
        <v>7.945284903598804E-05</v>
      </c>
      <c r="I81" s="7">
        <f t="shared" si="34"/>
        <v>0.0023462979627030256</v>
      </c>
      <c r="J81" s="7">
        <f t="shared" si="35"/>
        <v>0.5681901970852044</v>
      </c>
      <c r="K81" s="17">
        <f t="shared" si="36"/>
        <v>0.8688882046420692</v>
      </c>
      <c r="L81" s="16">
        <f t="shared" si="37"/>
        <v>0.0399941186464553</v>
      </c>
      <c r="M81" s="7">
        <f t="shared" si="38"/>
        <v>0.21145838460533717</v>
      </c>
      <c r="N81" s="7">
        <f t="shared" si="39"/>
        <v>0.9860189959075937</v>
      </c>
      <c r="O81" s="17">
        <f t="shared" si="40"/>
        <v>0.9991757238962441</v>
      </c>
      <c r="P81" s="16">
        <f t="shared" si="41"/>
        <v>0.019953809350978166</v>
      </c>
      <c r="Q81" s="7">
        <f t="shared" si="42"/>
        <v>0.002347085322113093</v>
      </c>
      <c r="R81" s="17">
        <f t="shared" si="43"/>
        <v>-0.0002915773337813511</v>
      </c>
      <c r="S81" s="22">
        <f t="shared" si="44"/>
        <v>0.022009317339309907</v>
      </c>
      <c r="T81" s="16">
        <f t="shared" si="45"/>
        <v>0.008731693235179416</v>
      </c>
      <c r="U81" s="7">
        <f t="shared" si="46"/>
        <v>0.07672945132356568</v>
      </c>
      <c r="V81" s="7">
        <f t="shared" si="47"/>
        <v>0.9419978578422434</v>
      </c>
      <c r="W81" s="17">
        <f t="shared" si="48"/>
        <v>0.9941514026243049</v>
      </c>
      <c r="X81" s="20">
        <f t="shared" si="49"/>
        <v>12.061514544052217</v>
      </c>
      <c r="Y81" s="16">
        <f t="shared" si="50"/>
        <v>0.0037706505226339153</v>
      </c>
      <c r="Z81" s="7">
        <f t="shared" si="51"/>
        <v>0.005416163403551255</v>
      </c>
      <c r="AA81" s="17">
        <f t="shared" si="52"/>
        <v>-0.0008909554854467949</v>
      </c>
      <c r="AB81" s="22">
        <f t="shared" si="27"/>
        <v>0.008295858440738376</v>
      </c>
      <c r="AC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s="2" customFormat="1" ht="12.75">
      <c r="A82" s="16">
        <f t="shared" si="53"/>
        <v>5.437418025482733</v>
      </c>
      <c r="B82" s="17">
        <f t="shared" si="0"/>
        <v>229.84795508662617</v>
      </c>
      <c r="C82" s="22">
        <f t="shared" si="28"/>
        <v>0.0025416204943366186</v>
      </c>
      <c r="D82" s="16">
        <f t="shared" si="29"/>
        <v>-3.8374048296926566</v>
      </c>
      <c r="E82" s="7">
        <f t="shared" si="30"/>
        <v>-2.888022010206984</v>
      </c>
      <c r="F82" s="7">
        <f t="shared" si="31"/>
        <v>0.11116659887877124</v>
      </c>
      <c r="G82" s="17">
        <f t="shared" si="32"/>
        <v>1.060549418364443</v>
      </c>
      <c r="H82" s="16">
        <f t="shared" si="33"/>
        <v>6.219304122689895E-05</v>
      </c>
      <c r="I82" s="7">
        <f t="shared" si="34"/>
        <v>0.0019384300088940432</v>
      </c>
      <c r="J82" s="7">
        <f t="shared" si="35"/>
        <v>0.5442579320452194</v>
      </c>
      <c r="K82" s="17">
        <f t="shared" si="36"/>
        <v>0.8555526118212462</v>
      </c>
      <c r="L82" s="16">
        <f t="shared" si="37"/>
        <v>0.0350428544919279</v>
      </c>
      <c r="M82" s="7">
        <f t="shared" si="38"/>
        <v>0.19435119404579382</v>
      </c>
      <c r="N82" s="7">
        <f t="shared" si="39"/>
        <v>0.9837098368672805</v>
      </c>
      <c r="O82" s="17">
        <f t="shared" si="40"/>
        <v>0.9989876277812769</v>
      </c>
      <c r="P82" s="16">
        <f t="shared" si="41"/>
        <v>0.01802733203755678</v>
      </c>
      <c r="Q82" s="7">
        <f t="shared" si="42"/>
        <v>0.0019390804979335945</v>
      </c>
      <c r="R82" s="17">
        <f t="shared" si="43"/>
        <v>-0.00028710223954216634</v>
      </c>
      <c r="S82" s="22">
        <f t="shared" si="44"/>
        <v>0.01967931029594821</v>
      </c>
      <c r="T82" s="16">
        <f t="shared" si="45"/>
        <v>0.007396555004381744</v>
      </c>
      <c r="U82" s="7">
        <f t="shared" si="46"/>
        <v>0.0683725754534441</v>
      </c>
      <c r="V82" s="7">
        <f t="shared" si="47"/>
        <v>0.9346269706473204</v>
      </c>
      <c r="W82" s="17">
        <f t="shared" si="48"/>
        <v>0.9930637705220271</v>
      </c>
      <c r="X82" s="20">
        <f t="shared" si="49"/>
        <v>12.584187064499659</v>
      </c>
      <c r="Y82" s="16">
        <f t="shared" si="50"/>
        <v>0.0030525802267337586</v>
      </c>
      <c r="Z82" s="7">
        <f t="shared" si="51"/>
        <v>0.005069220621703649</v>
      </c>
      <c r="AA82" s="17">
        <f t="shared" si="52"/>
        <v>-0.0007582851331015937</v>
      </c>
      <c r="AB82" s="22">
        <f t="shared" si="27"/>
        <v>0.007363515715335813</v>
      </c>
      <c r="AC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s="2" customFormat="1" ht="12.75">
      <c r="A83" s="16">
        <f t="shared" si="53"/>
        <v>5.479839288895662</v>
      </c>
      <c r="B83" s="17">
        <f t="shared" si="0"/>
        <v>239.8081644422629</v>
      </c>
      <c r="C83" s="22">
        <f t="shared" si="28"/>
        <v>0.002209178491447983</v>
      </c>
      <c r="D83" s="16">
        <f t="shared" si="29"/>
        <v>-3.898006634568269</v>
      </c>
      <c r="E83" s="7">
        <f t="shared" si="30"/>
        <v>-2.9486238150825965</v>
      </c>
      <c r="F83" s="7">
        <f t="shared" si="31"/>
        <v>0.05056479400315857</v>
      </c>
      <c r="G83" s="17">
        <f t="shared" si="32"/>
        <v>0.9999476134888307</v>
      </c>
      <c r="H83" s="16">
        <f t="shared" si="33"/>
        <v>4.851315059106742E-05</v>
      </c>
      <c r="I83" s="7">
        <f t="shared" si="34"/>
        <v>0.0015960297251741418</v>
      </c>
      <c r="J83" s="7">
        <f t="shared" si="35"/>
        <v>0.5201639090899832</v>
      </c>
      <c r="K83" s="17">
        <f t="shared" si="36"/>
        <v>0.8413320639273574</v>
      </c>
      <c r="L83" s="16">
        <f t="shared" si="37"/>
        <v>0.030606182330009002</v>
      </c>
      <c r="M83" s="7">
        <f t="shared" si="38"/>
        <v>0.17811444090196982</v>
      </c>
      <c r="N83" s="7">
        <f t="shared" si="39"/>
        <v>0.9810814655658777</v>
      </c>
      <c r="O83" s="17">
        <f t="shared" si="40"/>
        <v>0.9987608562491657</v>
      </c>
      <c r="P83" s="16">
        <f t="shared" si="41"/>
        <v>0.016261634389603936</v>
      </c>
      <c r="Q83" s="7">
        <f t="shared" si="42"/>
        <v>0.0015965653131697155</v>
      </c>
      <c r="R83" s="17">
        <f t="shared" si="43"/>
        <v>-0.00028233017632660204</v>
      </c>
      <c r="S83" s="22">
        <f t="shared" si="44"/>
        <v>0.01757586952644705</v>
      </c>
      <c r="T83" s="16">
        <f t="shared" si="45"/>
        <v>0.006244706936623046</v>
      </c>
      <c r="U83" s="7">
        <f t="shared" si="46"/>
        <v>0.06073610209601643</v>
      </c>
      <c r="V83" s="7">
        <f t="shared" si="47"/>
        <v>0.9265494169907537</v>
      </c>
      <c r="W83" s="17">
        <f t="shared" si="48"/>
        <v>0.9918012978971026</v>
      </c>
      <c r="X83" s="20">
        <f t="shared" si="49"/>
        <v>13.129509026079317</v>
      </c>
      <c r="Y83" s="16">
        <f t="shared" si="50"/>
        <v>0.0024510102981940667</v>
      </c>
      <c r="Z83" s="7">
        <f t="shared" si="51"/>
        <v>0.004722982780772795</v>
      </c>
      <c r="AA83" s="17">
        <f t="shared" si="52"/>
        <v>-0.0006443475400192665</v>
      </c>
      <c r="AB83" s="22">
        <f t="shared" si="27"/>
        <v>0.0065296455389475955</v>
      </c>
      <c r="AC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s="2" customFormat="1" ht="12.75">
      <c r="A84" s="16">
        <f t="shared" si="53"/>
        <v>5.522260552308591</v>
      </c>
      <c r="B84" s="17">
        <f t="shared" si="0"/>
        <v>250.1999885598005</v>
      </c>
      <c r="C84" s="22">
        <f t="shared" si="28"/>
        <v>0.0019151480868631527</v>
      </c>
      <c r="D84" s="16">
        <f t="shared" si="29"/>
        <v>-3.9586084394438816</v>
      </c>
      <c r="E84" s="7">
        <f t="shared" si="30"/>
        <v>-3.009225619958209</v>
      </c>
      <c r="F84" s="7">
        <f t="shared" si="31"/>
        <v>-0.01003701087245395</v>
      </c>
      <c r="G84" s="17">
        <f t="shared" si="32"/>
        <v>0.939345808613218</v>
      </c>
      <c r="H84" s="16">
        <f t="shared" si="33"/>
        <v>3.771036255140192E-05</v>
      </c>
      <c r="I84" s="7">
        <f t="shared" si="34"/>
        <v>0.0013096418917081243</v>
      </c>
      <c r="J84" s="7">
        <f t="shared" si="35"/>
        <v>0.4959958565763234</v>
      </c>
      <c r="K84" s="17">
        <f t="shared" si="36"/>
        <v>0.826223405076855</v>
      </c>
      <c r="L84" s="16">
        <f t="shared" si="37"/>
        <v>0.026645190078549708</v>
      </c>
      <c r="M84" s="7">
        <f t="shared" si="38"/>
        <v>0.16276030919155549</v>
      </c>
      <c r="N84" s="7">
        <f t="shared" si="39"/>
        <v>0.9781007190484114</v>
      </c>
      <c r="O84" s="17">
        <f t="shared" si="40"/>
        <v>0.998488458660102</v>
      </c>
      <c r="P84" s="16">
        <f t="shared" si="41"/>
        <v>0.014647027524713923</v>
      </c>
      <c r="Q84" s="7">
        <f t="shared" si="42"/>
        <v>0.0013100813750489644</v>
      </c>
      <c r="R84" s="17">
        <f t="shared" si="43"/>
        <v>-0.00027726008509840286</v>
      </c>
      <c r="S84" s="22">
        <f t="shared" si="44"/>
        <v>0.015679848814664485</v>
      </c>
      <c r="T84" s="16">
        <f t="shared" si="45"/>
        <v>0.005254628087985713</v>
      </c>
      <c r="U84" s="7">
        <f t="shared" si="46"/>
        <v>0.05378350309708302</v>
      </c>
      <c r="V84" s="7">
        <f t="shared" si="47"/>
        <v>0.9177298878504391</v>
      </c>
      <c r="W84" s="17">
        <f t="shared" si="48"/>
        <v>0.9903412486011299</v>
      </c>
      <c r="X84" s="20">
        <f t="shared" si="49"/>
        <v>13.698461917512205</v>
      </c>
      <c r="Y84" s="16">
        <f t="shared" si="50"/>
        <v>0.0019489969194465225</v>
      </c>
      <c r="Z84" s="7">
        <f t="shared" si="51"/>
        <v>0.0043824315056419936</v>
      </c>
      <c r="AA84" s="17">
        <f t="shared" si="52"/>
        <v>-0.0005467350738039471</v>
      </c>
      <c r="AB84" s="22">
        <f t="shared" si="27"/>
        <v>0.00578469335128457</v>
      </c>
      <c r="AC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s="2" customFormat="1" ht="12.75">
      <c r="A85" s="16">
        <f t="shared" si="53"/>
        <v>5.56468181572152</v>
      </c>
      <c r="B85" s="17">
        <f t="shared" si="0"/>
        <v>261.04213099215025</v>
      </c>
      <c r="C85" s="22">
        <f t="shared" si="28"/>
        <v>0.0016550910601664372</v>
      </c>
      <c r="D85" s="16">
        <f t="shared" si="29"/>
        <v>-4.019210244319495</v>
      </c>
      <c r="E85" s="7">
        <f t="shared" si="30"/>
        <v>-3.069827424833822</v>
      </c>
      <c r="F85" s="7">
        <f t="shared" si="31"/>
        <v>-0.0706388157480666</v>
      </c>
      <c r="G85" s="17">
        <f t="shared" si="32"/>
        <v>0.8787440037376054</v>
      </c>
      <c r="H85" s="16">
        <f t="shared" si="33"/>
        <v>2.9210817549696344E-05</v>
      </c>
      <c r="I85" s="7">
        <f t="shared" si="34"/>
        <v>0.0010709811574942663</v>
      </c>
      <c r="J85" s="7">
        <f t="shared" si="35"/>
        <v>0.47184253872886106</v>
      </c>
      <c r="K85" s="17">
        <f t="shared" si="36"/>
        <v>0.8102299944964595</v>
      </c>
      <c r="L85" s="16">
        <f t="shared" si="37"/>
        <v>0.023121837835058945</v>
      </c>
      <c r="M85" s="7">
        <f t="shared" si="38"/>
        <v>0.1482940273876523</v>
      </c>
      <c r="N85" s="7">
        <f t="shared" si="39"/>
        <v>0.974732744391185</v>
      </c>
      <c r="O85" s="17">
        <f t="shared" si="40"/>
        <v>0.9981624538883463</v>
      </c>
      <c r="P85" s="16">
        <f t="shared" si="41"/>
        <v>0.013173843912717356</v>
      </c>
      <c r="Q85" s="7">
        <f t="shared" si="42"/>
        <v>0.0010713405522112896</v>
      </c>
      <c r="R85" s="17">
        <f t="shared" si="43"/>
        <v>-0.0002718930931307502</v>
      </c>
      <c r="S85" s="22">
        <f t="shared" si="44"/>
        <v>0.013973291371797895</v>
      </c>
      <c r="T85" s="16">
        <f t="shared" si="45"/>
        <v>0.004406717573075869</v>
      </c>
      <c r="U85" s="7">
        <f t="shared" si="46"/>
        <v>0.047476733590305464</v>
      </c>
      <c r="V85" s="7">
        <f t="shared" si="47"/>
        <v>0.9081355186556909</v>
      </c>
      <c r="W85" s="17">
        <f t="shared" si="48"/>
        <v>0.9886588897637231</v>
      </c>
      <c r="X85" s="20">
        <f t="shared" si="49"/>
        <v>14.292069759257922</v>
      </c>
      <c r="Y85" s="16">
        <f t="shared" si="50"/>
        <v>0.0015317357832979996</v>
      </c>
      <c r="Z85" s="7">
        <f t="shared" si="51"/>
        <v>0.004051456530318158</v>
      </c>
      <c r="AA85" s="17">
        <f t="shared" si="52"/>
        <v>-0.0004632855616944361</v>
      </c>
      <c r="AB85" s="22">
        <f t="shared" si="27"/>
        <v>0.0051199067519217215</v>
      </c>
      <c r="AC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s="2" customFormat="1" ht="12.75">
      <c r="A86" s="16">
        <f t="shared" si="53"/>
        <v>5.607103079134449</v>
      </c>
      <c r="B86" s="17">
        <f t="shared" si="0"/>
        <v>272.3541057902008</v>
      </c>
      <c r="C86" s="22">
        <f t="shared" si="28"/>
        <v>0.0014250819996074492</v>
      </c>
      <c r="D86" s="16">
        <f t="shared" si="29"/>
        <v>-4.079812049195107</v>
      </c>
      <c r="E86" s="7">
        <f t="shared" si="30"/>
        <v>-3.1304292297094345</v>
      </c>
      <c r="F86" s="7">
        <f t="shared" si="31"/>
        <v>-0.1312406206236793</v>
      </c>
      <c r="G86" s="17">
        <f t="shared" si="32"/>
        <v>0.8181421988619926</v>
      </c>
      <c r="H86" s="16">
        <f t="shared" si="33"/>
        <v>2.2547935487282622E-05</v>
      </c>
      <c r="I86" s="7">
        <f t="shared" si="34"/>
        <v>0.0008728223477819652</v>
      </c>
      <c r="J86" s="7">
        <f t="shared" si="35"/>
        <v>0.4477924464027281</v>
      </c>
      <c r="K86" s="17">
        <f t="shared" si="36"/>
        <v>0.7933620625748818</v>
      </c>
      <c r="L86" s="16">
        <f t="shared" si="37"/>
        <v>0.019999257945014004</v>
      </c>
      <c r="M86" s="7">
        <f t="shared" si="38"/>
        <v>0.13471420266476086</v>
      </c>
      <c r="N86" s="7">
        <f t="shared" si="39"/>
        <v>0.9709411836933955</v>
      </c>
      <c r="O86" s="17">
        <f t="shared" si="40"/>
        <v>0.9977737216286299</v>
      </c>
      <c r="P86" s="16">
        <f t="shared" si="41"/>
        <v>0.011832538239792287</v>
      </c>
      <c r="Q86" s="7">
        <f t="shared" si="42"/>
        <v>0.0008731152453166208</v>
      </c>
      <c r="R86" s="17">
        <f t="shared" si="43"/>
        <v>-0.0002662326334883903</v>
      </c>
      <c r="S86" s="22">
        <f t="shared" si="44"/>
        <v>0.012439420851620517</v>
      </c>
      <c r="T86" s="16">
        <f t="shared" si="45"/>
        <v>0.003683221879430598</v>
      </c>
      <c r="U86" s="7">
        <f t="shared" si="46"/>
        <v>0.04177676893938698</v>
      </c>
      <c r="V86" s="7">
        <f t="shared" si="47"/>
        <v>0.8977364857874818</v>
      </c>
      <c r="W86" s="17">
        <f t="shared" si="48"/>
        <v>0.9867274761686707</v>
      </c>
      <c r="X86" s="20">
        <f t="shared" si="49"/>
        <v>14.911400946580965</v>
      </c>
      <c r="Y86" s="16">
        <f t="shared" si="50"/>
        <v>0.0011863554248713007</v>
      </c>
      <c r="Z86" s="7">
        <f t="shared" si="51"/>
        <v>0.0037330040204434857</v>
      </c>
      <c r="AA86" s="17">
        <f t="shared" si="52"/>
        <v>-0.00039207163946901406</v>
      </c>
      <c r="AB86" s="22">
        <f t="shared" si="27"/>
        <v>0.0045272878058457726</v>
      </c>
      <c r="AC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s="2" customFormat="1" ht="12.75">
      <c r="A87" s="16">
        <f t="shared" si="53"/>
        <v>5.649524342547378</v>
      </c>
      <c r="B87" s="17">
        <f t="shared" si="0"/>
        <v>284.15627262486004</v>
      </c>
      <c r="C87" s="22">
        <f t="shared" si="28"/>
        <v>0.001221649050260819</v>
      </c>
      <c r="D87" s="16">
        <f t="shared" si="29"/>
        <v>-4.14041385407072</v>
      </c>
      <c r="E87" s="7">
        <f t="shared" si="30"/>
        <v>-3.191031034585047</v>
      </c>
      <c r="F87" s="7">
        <f t="shared" si="31"/>
        <v>-0.1918424254992918</v>
      </c>
      <c r="G87" s="17">
        <f t="shared" si="32"/>
        <v>0.75754039398638</v>
      </c>
      <c r="H87" s="16">
        <f t="shared" si="33"/>
        <v>1.7343960132087943E-05</v>
      </c>
      <c r="I87" s="7">
        <f t="shared" si="34"/>
        <v>0.0007088948364244452</v>
      </c>
      <c r="J87" s="7">
        <f t="shared" si="35"/>
        <v>0.4239328347758802</v>
      </c>
      <c r="K87" s="17">
        <f t="shared" si="36"/>
        <v>0.77563698429551</v>
      </c>
      <c r="L87" s="16">
        <f t="shared" si="37"/>
        <v>0.017242005762226897</v>
      </c>
      <c r="M87" s="7">
        <f t="shared" si="38"/>
        <v>0.12201322988750751</v>
      </c>
      <c r="N87" s="7">
        <f t="shared" si="39"/>
        <v>0.9666884065047825</v>
      </c>
      <c r="O87" s="17">
        <f t="shared" si="40"/>
        <v>0.9973118906150992</v>
      </c>
      <c r="P87" s="16">
        <f t="shared" si="41"/>
        <v>0.010613772757336307</v>
      </c>
      <c r="Q87" s="7">
        <f t="shared" si="42"/>
        <v>0.0007091327239515537</v>
      </c>
      <c r="R87" s="17">
        <f t="shared" si="43"/>
        <v>-0.0002602845367848633</v>
      </c>
      <c r="S87" s="22">
        <f t="shared" si="44"/>
        <v>0.011062620944502999</v>
      </c>
      <c r="T87" s="16">
        <f t="shared" si="45"/>
        <v>0.0030681475381977297</v>
      </c>
      <c r="U87" s="7">
        <f t="shared" si="46"/>
        <v>0.036644105552415374</v>
      </c>
      <c r="V87" s="7">
        <f t="shared" si="47"/>
        <v>0.8865066089570734</v>
      </c>
      <c r="W87" s="17">
        <f t="shared" si="48"/>
        <v>0.9845182639177973</v>
      </c>
      <c r="X87" s="20">
        <f t="shared" si="49"/>
        <v>15.557570172484283</v>
      </c>
      <c r="Y87" s="16">
        <f t="shared" si="50"/>
        <v>0.0009017183712015445</v>
      </c>
      <c r="Z87" s="7">
        <f t="shared" si="51"/>
        <v>0.0034292138538332233</v>
      </c>
      <c r="AA87" s="17">
        <f t="shared" si="52"/>
        <v>-0.0003313873528860453</v>
      </c>
      <c r="AB87" s="22">
        <f t="shared" si="27"/>
        <v>0.003999544872148722</v>
      </c>
      <c r="AC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s="2" customFormat="1" ht="12.75">
      <c r="A88" s="16">
        <f t="shared" si="53"/>
        <v>5.691945605960306</v>
      </c>
      <c r="B88" s="17">
        <f t="shared" si="0"/>
        <v>296.4698734310726</v>
      </c>
      <c r="C88" s="22">
        <f t="shared" si="28"/>
        <v>0.0010417215083662024</v>
      </c>
      <c r="D88" s="16">
        <f t="shared" si="29"/>
        <v>-4.201015658946332</v>
      </c>
      <c r="E88" s="7">
        <f t="shared" si="30"/>
        <v>-3.25163283946066</v>
      </c>
      <c r="F88" s="7">
        <f t="shared" si="31"/>
        <v>-0.2524442303749043</v>
      </c>
      <c r="G88" s="17">
        <f t="shared" si="32"/>
        <v>0.6969385891107677</v>
      </c>
      <c r="H88" s="16">
        <f t="shared" si="33"/>
        <v>1.3294333135682734E-05</v>
      </c>
      <c r="I88" s="7">
        <f t="shared" si="34"/>
        <v>0.0005737820660444148</v>
      </c>
      <c r="J88" s="7">
        <f t="shared" si="35"/>
        <v>0.40034891093401626</v>
      </c>
      <c r="K88" s="17">
        <f t="shared" si="36"/>
        <v>0.7570794602267594</v>
      </c>
      <c r="L88" s="16">
        <f t="shared" si="37"/>
        <v>0.014816262292847937</v>
      </c>
      <c r="M88" s="7">
        <f t="shared" si="38"/>
        <v>0.11017776364870469</v>
      </c>
      <c r="N88" s="7">
        <f t="shared" si="39"/>
        <v>0.96193579122201</v>
      </c>
      <c r="O88" s="17">
        <f t="shared" si="40"/>
        <v>0.9967652253913524</v>
      </c>
      <c r="P88" s="16">
        <f t="shared" si="41"/>
        <v>0.009508487887271403</v>
      </c>
      <c r="Q88" s="7">
        <f t="shared" si="42"/>
        <v>0.0005739746130764668</v>
      </c>
      <c r="R88" s="17">
        <f t="shared" si="43"/>
        <v>-0.0002540570919183761</v>
      </c>
      <c r="S88" s="22">
        <f t="shared" si="44"/>
        <v>0.009828405408429493</v>
      </c>
      <c r="T88" s="16">
        <f t="shared" si="45"/>
        <v>0.002547162753089638</v>
      </c>
      <c r="U88" s="7">
        <f t="shared" si="46"/>
        <v>0.03203922025700856</v>
      </c>
      <c r="V88" s="7">
        <f t="shared" si="47"/>
        <v>0.8744239484927128</v>
      </c>
      <c r="W88" s="17">
        <f t="shared" si="48"/>
        <v>0.9820005575035317</v>
      </c>
      <c r="X88" s="20">
        <f t="shared" si="49"/>
        <v>16.231740433971062</v>
      </c>
      <c r="Y88" s="16">
        <f t="shared" si="50"/>
        <v>0.0006682323546115732</v>
      </c>
      <c r="Z88" s="7">
        <f t="shared" si="51"/>
        <v>0.00314154517923045</v>
      </c>
      <c r="AA88" s="17">
        <f t="shared" si="52"/>
        <v>-0.00027973284364367384</v>
      </c>
      <c r="AB88" s="22">
        <f t="shared" si="27"/>
        <v>0.003530044690198349</v>
      </c>
      <c r="AC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s="2" customFormat="1" ht="12.75">
      <c r="A89" s="16">
        <f t="shared" si="53"/>
        <v>5.734366869373235</v>
      </c>
      <c r="B89" s="17">
        <f t="shared" si="0"/>
        <v>309.31707063976523</v>
      </c>
      <c r="C89" s="22">
        <f t="shared" si="28"/>
        <v>0.0008825834708151817</v>
      </c>
      <c r="D89" s="16">
        <f t="shared" si="29"/>
        <v>-4.261617463821945</v>
      </c>
      <c r="E89" s="7">
        <f t="shared" si="30"/>
        <v>-3.3122346443362725</v>
      </c>
      <c r="F89" s="7">
        <f t="shared" si="31"/>
        <v>-0.3130460352505172</v>
      </c>
      <c r="G89" s="17">
        <f t="shared" si="32"/>
        <v>0.6363367842351548</v>
      </c>
      <c r="H89" s="16">
        <f t="shared" si="33"/>
        <v>1.0154536426054683E-05</v>
      </c>
      <c r="I89" s="7">
        <f t="shared" si="34"/>
        <v>0.0004628270122682965</v>
      </c>
      <c r="J89" s="7">
        <f t="shared" si="35"/>
        <v>0.3771229090060857</v>
      </c>
      <c r="K89" s="17">
        <f t="shared" si="36"/>
        <v>0.7377215967744826</v>
      </c>
      <c r="L89" s="16">
        <f t="shared" si="37"/>
        <v>0.01268999077406241</v>
      </c>
      <c r="M89" s="7">
        <f t="shared" si="38"/>
        <v>0.09918924104323235</v>
      </c>
      <c r="N89" s="7">
        <f t="shared" si="39"/>
        <v>0.9566440560382374</v>
      </c>
      <c r="O89" s="17">
        <f t="shared" si="40"/>
        <v>0.9961205136195926</v>
      </c>
      <c r="P89" s="16">
        <f t="shared" si="41"/>
        <v>0.008507959036808645</v>
      </c>
      <c r="Q89" s="7">
        <f t="shared" si="42"/>
        <v>0.0004629823255358932</v>
      </c>
      <c r="R89" s="17">
        <f t="shared" si="43"/>
        <v>-0.0002475610730025209</v>
      </c>
      <c r="S89" s="22">
        <f t="shared" si="44"/>
        <v>0.008723380289342018</v>
      </c>
      <c r="T89" s="16">
        <f t="shared" si="45"/>
        <v>0.0021074912861336337</v>
      </c>
      <c r="U89" s="7">
        <f t="shared" si="46"/>
        <v>0.027922984298460074</v>
      </c>
      <c r="V89" s="7">
        <f t="shared" si="47"/>
        <v>0.861471385764793</v>
      </c>
      <c r="W89" s="17">
        <f t="shared" si="48"/>
        <v>0.9791417942336539</v>
      </c>
      <c r="X89" s="20">
        <f t="shared" si="49"/>
        <v>16.93512512524567</v>
      </c>
      <c r="Y89" s="16">
        <f t="shared" si="50"/>
        <v>0.00047767320936083213</v>
      </c>
      <c r="Z89" s="7">
        <f t="shared" si="51"/>
        <v>0.0028708899537015814</v>
      </c>
      <c r="AA89" s="17">
        <f t="shared" si="52"/>
        <v>-0.0002357977790631552</v>
      </c>
      <c r="AB89" s="22">
        <f t="shared" si="27"/>
        <v>0.003112765383999258</v>
      </c>
      <c r="AC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s="2" customFormat="1" ht="12.75">
      <c r="A90" s="16">
        <f t="shared" si="53"/>
        <v>5.776788132786164</v>
      </c>
      <c r="B90" s="17">
        <f t="shared" si="0"/>
        <v>322.7209870665318</v>
      </c>
      <c r="C90" s="22">
        <f t="shared" si="28"/>
        <v>0.0007418328401506285</v>
      </c>
      <c r="D90" s="16">
        <f t="shared" si="29"/>
        <v>-4.322219268697558</v>
      </c>
      <c r="E90" s="7">
        <f t="shared" si="30"/>
        <v>-3.372836449211885</v>
      </c>
      <c r="F90" s="7">
        <f t="shared" si="31"/>
        <v>-0.3736478401261296</v>
      </c>
      <c r="G90" s="17">
        <f t="shared" si="32"/>
        <v>0.5757349793595423</v>
      </c>
      <c r="H90" s="16">
        <f t="shared" si="33"/>
        <v>7.729072724838026E-06</v>
      </c>
      <c r="I90" s="7">
        <f t="shared" si="34"/>
        <v>0.00037204413208125064</v>
      </c>
      <c r="J90" s="7">
        <f t="shared" si="35"/>
        <v>0.3543332230781776</v>
      </c>
      <c r="K90" s="17">
        <f t="shared" si="36"/>
        <v>0.7176028792193265</v>
      </c>
      <c r="L90" s="16">
        <f t="shared" si="37"/>
        <v>0.010833049949795837</v>
      </c>
      <c r="M90" s="7">
        <f t="shared" si="38"/>
        <v>0.08902444258520137</v>
      </c>
      <c r="N90" s="7">
        <f t="shared" si="39"/>
        <v>0.950773638949434</v>
      </c>
      <c r="O90" s="17">
        <f t="shared" si="40"/>
        <v>0.9953629562771455</v>
      </c>
      <c r="P90" s="16">
        <f t="shared" si="41"/>
        <v>0.0076038407074384105</v>
      </c>
      <c r="Q90" s="7">
        <f t="shared" si="42"/>
        <v>0.0003721689808655956</v>
      </c>
      <c r="R90" s="17">
        <f t="shared" si="43"/>
        <v>-0.00024080973031828114</v>
      </c>
      <c r="S90" s="22">
        <f t="shared" si="44"/>
        <v>0.007735199957985725</v>
      </c>
      <c r="T90" s="16">
        <f t="shared" si="45"/>
        <v>0.0017378015621692944</v>
      </c>
      <c r="U90" s="7">
        <f t="shared" si="46"/>
        <v>0.02425702935861418</v>
      </c>
      <c r="V90" s="7">
        <f t="shared" si="47"/>
        <v>0.8476371744279168</v>
      </c>
      <c r="W90" s="17">
        <f t="shared" si="48"/>
        <v>0.9759076696402228</v>
      </c>
      <c r="X90" s="20">
        <f t="shared" si="49"/>
        <v>17.668990221621133</v>
      </c>
      <c r="Y90" s="16">
        <f t="shared" si="50"/>
        <v>0.00032302052075578163</v>
      </c>
      <c r="Z90" s="7">
        <f t="shared" si="51"/>
        <v>0.0026176744780689034</v>
      </c>
      <c r="AA90" s="17">
        <f t="shared" si="52"/>
        <v>-0.000198444247527781</v>
      </c>
      <c r="AB90" s="22">
        <f t="shared" si="27"/>
        <v>0.002742250751296904</v>
      </c>
      <c r="AC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s="2" customFormat="1" ht="12.75">
      <c r="A91" s="16">
        <f t="shared" si="53"/>
        <v>5.819209396199093</v>
      </c>
      <c r="B91" s="17">
        <f t="shared" si="0"/>
        <v>336.70574752885113</v>
      </c>
      <c r="C91" s="22">
        <f t="shared" si="28"/>
        <v>0.0006173450662824984</v>
      </c>
      <c r="D91" s="16">
        <f t="shared" si="29"/>
        <v>-4.3828210735731705</v>
      </c>
      <c r="E91" s="7">
        <f t="shared" si="30"/>
        <v>-3.4334382540874975</v>
      </c>
      <c r="F91" s="7">
        <f t="shared" si="31"/>
        <v>-0.43424964500174246</v>
      </c>
      <c r="G91" s="17">
        <f t="shared" si="32"/>
        <v>0.5151331744839294</v>
      </c>
      <c r="H91" s="16">
        <f t="shared" si="33"/>
        <v>5.862285598512429E-06</v>
      </c>
      <c r="I91" s="7">
        <f t="shared" si="34"/>
        <v>0.000298038112135135</v>
      </c>
      <c r="J91" s="7">
        <f t="shared" si="35"/>
        <v>0.332053611988406</v>
      </c>
      <c r="K91" s="17">
        <f t="shared" si="36"/>
        <v>0.6967700331301385</v>
      </c>
      <c r="L91" s="16">
        <f t="shared" si="37"/>
        <v>0.009217267366475657</v>
      </c>
      <c r="M91" s="7">
        <f t="shared" si="38"/>
        <v>0.07965607872456282</v>
      </c>
      <c r="N91" s="7">
        <f t="shared" si="39"/>
        <v>0.9442851251248833</v>
      </c>
      <c r="O91" s="17">
        <f t="shared" si="40"/>
        <v>0.9944760634500988</v>
      </c>
      <c r="P91" s="16">
        <f t="shared" si="41"/>
        <v>0.006788199069268739</v>
      </c>
      <c r="Q91" s="7">
        <f t="shared" si="42"/>
        <v>0.0002981381263344731</v>
      </c>
      <c r="R91" s="17">
        <f t="shared" si="43"/>
        <v>-0.00023381874380780712</v>
      </c>
      <c r="S91" s="22">
        <f t="shared" si="44"/>
        <v>0.006852518451795405</v>
      </c>
      <c r="T91" s="16">
        <f t="shared" si="45"/>
        <v>0.0014280935983901344</v>
      </c>
      <c r="U91" s="7">
        <f t="shared" si="46"/>
        <v>0.021004064257398314</v>
      </c>
      <c r="V91" s="7">
        <f t="shared" si="47"/>
        <v>0.8329154498896222</v>
      </c>
      <c r="W91" s="17">
        <f t="shared" si="48"/>
        <v>0.9722623070498453</v>
      </c>
      <c r="X91" s="20">
        <f t="shared" si="49"/>
        <v>18.43465655806393</v>
      </c>
      <c r="Y91" s="16">
        <f t="shared" si="50"/>
        <v>0.0001983066226258554</v>
      </c>
      <c r="Z91" s="7">
        <f t="shared" si="51"/>
        <v>0.0023819492098695275</v>
      </c>
      <c r="AA91" s="17">
        <f t="shared" si="52"/>
        <v>-0.00016668964642883651</v>
      </c>
      <c r="AB91" s="22">
        <f t="shared" si="27"/>
        <v>0.0024135661860665465</v>
      </c>
      <c r="AC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s="2" customFormat="1" ht="12.75">
      <c r="A92" s="16">
        <f t="shared" si="53"/>
        <v>5.861630659612022</v>
      </c>
      <c r="B92" s="17">
        <f t="shared" si="0"/>
        <v>351.2965222667407</v>
      </c>
      <c r="C92" s="22">
        <f t="shared" si="28"/>
        <v>0.0005072410776220373</v>
      </c>
      <c r="D92" s="16">
        <f t="shared" si="29"/>
        <v>-4.443422878448783</v>
      </c>
      <c r="E92" s="7">
        <f t="shared" si="30"/>
        <v>-3.4940400589631104</v>
      </c>
      <c r="F92" s="7">
        <f t="shared" si="31"/>
        <v>-0.494851449877355</v>
      </c>
      <c r="G92" s="17">
        <f t="shared" si="32"/>
        <v>0.454531369608317</v>
      </c>
      <c r="H92" s="16">
        <f t="shared" si="33"/>
        <v>4.430751793904619E-06</v>
      </c>
      <c r="I92" s="7">
        <f t="shared" si="34"/>
        <v>0.0002379295409674631</v>
      </c>
      <c r="J92" s="7">
        <f t="shared" si="35"/>
        <v>0.3103524884817379</v>
      </c>
      <c r="K92" s="17">
        <f t="shared" si="36"/>
        <v>0.6752767720108833</v>
      </c>
      <c r="L92" s="16">
        <f t="shared" si="37"/>
        <v>0.007816476424751029</v>
      </c>
      <c r="M92" s="7">
        <f t="shared" si="38"/>
        <v>0.07105338977275999</v>
      </c>
      <c r="N92" s="7">
        <f t="shared" si="39"/>
        <v>0.9371397186615179</v>
      </c>
      <c r="O92" s="17">
        <f t="shared" si="40"/>
        <v>0.9934415587853375</v>
      </c>
      <c r="P92" s="16">
        <f t="shared" si="41"/>
        <v>0.006053534217733807</v>
      </c>
      <c r="Q92" s="7">
        <f t="shared" si="42"/>
        <v>0.00023800938422095932</v>
      </c>
      <c r="R92" s="17">
        <f t="shared" si="43"/>
        <v>-0.00022660613839097974</v>
      </c>
      <c r="S92" s="22">
        <f t="shared" si="44"/>
        <v>0.006064937463563787</v>
      </c>
      <c r="T92" s="16">
        <f t="shared" si="45"/>
        <v>0.0011695860030153105</v>
      </c>
      <c r="U92" s="7">
        <f t="shared" si="46"/>
        <v>0.018128142164064442</v>
      </c>
      <c r="V92" s="7">
        <f t="shared" si="47"/>
        <v>0.8173066844591232</v>
      </c>
      <c r="W92" s="17">
        <f t="shared" si="48"/>
        <v>0.9681684738884937</v>
      </c>
      <c r="X92" s="20">
        <f t="shared" si="49"/>
        <v>19.23350220647693</v>
      </c>
      <c r="Y92" s="16">
        <f t="shared" si="50"/>
        <v>9.847914106275835E-05</v>
      </c>
      <c r="Z92" s="7">
        <f t="shared" si="51"/>
        <v>0.0021634673382937243</v>
      </c>
      <c r="AA92" s="17">
        <f t="shared" si="52"/>
        <v>-0.00013968997665704525</v>
      </c>
      <c r="AB92" s="22">
        <f t="shared" si="27"/>
        <v>0.0021222565026994375</v>
      </c>
      <c r="AC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s="2" customFormat="1" ht="12.75">
      <c r="A93" s="16">
        <f t="shared" si="53"/>
        <v>5.904051923024951</v>
      </c>
      <c r="B93" s="17">
        <f t="shared" si="0"/>
        <v>366.5195722449975</v>
      </c>
      <c r="C93" s="22">
        <f t="shared" si="28"/>
        <v>0.0004098589175732547</v>
      </c>
      <c r="D93" s="16">
        <f t="shared" si="29"/>
        <v>-4.5040246833243955</v>
      </c>
      <c r="E93" s="7">
        <f t="shared" si="30"/>
        <v>-3.554641863838723</v>
      </c>
      <c r="F93" s="7">
        <f t="shared" si="31"/>
        <v>-0.5554532547529676</v>
      </c>
      <c r="G93" s="17">
        <f t="shared" si="32"/>
        <v>0.3939295647327042</v>
      </c>
      <c r="H93" s="16">
        <f t="shared" si="33"/>
        <v>3.337008923742779E-06</v>
      </c>
      <c r="I93" s="7">
        <f t="shared" si="34"/>
        <v>0.00018928746887603154</v>
      </c>
      <c r="J93" s="7">
        <f t="shared" si="35"/>
        <v>0.28929230327267597</v>
      </c>
      <c r="K93" s="17">
        <f t="shared" si="36"/>
        <v>0.6531834314424788</v>
      </c>
      <c r="L93" s="16">
        <f t="shared" si="37"/>
        <v>0.006606521194914783</v>
      </c>
      <c r="M93" s="7">
        <f t="shared" si="38"/>
        <v>0.06318274767405085</v>
      </c>
      <c r="N93" s="7">
        <f t="shared" si="39"/>
        <v>0.9292997543916152</v>
      </c>
      <c r="O93" s="17">
        <f t="shared" si="40"/>
        <v>0.9922392959908084</v>
      </c>
      <c r="P93" s="16">
        <f t="shared" si="41"/>
        <v>0.005392793340462675</v>
      </c>
      <c r="Q93" s="7">
        <f t="shared" si="42"/>
        <v>0.00018935098905641632</v>
      </c>
      <c r="R93" s="17">
        <f t="shared" si="43"/>
        <v>-0.00021919216119248335</v>
      </c>
      <c r="S93" s="22">
        <f t="shared" si="44"/>
        <v>0.0053629521683266086</v>
      </c>
      <c r="T93" s="16">
        <f t="shared" si="45"/>
        <v>0.0009546049291487835</v>
      </c>
      <c r="U93" s="7">
        <f t="shared" si="46"/>
        <v>0.015594879189462452</v>
      </c>
      <c r="V93" s="7">
        <f t="shared" si="47"/>
        <v>0.800818076005603</v>
      </c>
      <c r="W93" s="17">
        <f t="shared" si="48"/>
        <v>0.9635878465397351</v>
      </c>
      <c r="X93" s="20">
        <f t="shared" si="49"/>
        <v>20.066964955999378</v>
      </c>
      <c r="Y93" s="16">
        <f t="shared" si="50"/>
        <v>1.9276955928483932E-05</v>
      </c>
      <c r="Z93" s="7">
        <f t="shared" si="51"/>
        <v>0.0019617527601145015</v>
      </c>
      <c r="AA93" s="17">
        <f t="shared" si="52"/>
        <v>-0.00011672385760046138</v>
      </c>
      <c r="AB93" s="22">
        <f t="shared" si="27"/>
        <v>0.001864305858442524</v>
      </c>
      <c r="AC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s="2" customFormat="1" ht="12.75">
      <c r="A94" s="16">
        <f t="shared" si="53"/>
        <v>5.9464731864378795</v>
      </c>
      <c r="B94" s="17">
        <f t="shared" si="0"/>
        <v>382.40229641856143</v>
      </c>
      <c r="C94" s="22">
        <f t="shared" si="28"/>
        <v>0.00032372865825075795</v>
      </c>
      <c r="D94" s="16">
        <f t="shared" si="29"/>
        <v>-4.564626488200008</v>
      </c>
      <c r="E94" s="7">
        <f t="shared" si="30"/>
        <v>-3.6152436687143354</v>
      </c>
      <c r="F94" s="7">
        <f t="shared" si="31"/>
        <v>-0.6160550596285802</v>
      </c>
      <c r="G94" s="17">
        <f t="shared" si="32"/>
        <v>0.33332775985709157</v>
      </c>
      <c r="H94" s="16">
        <f t="shared" si="33"/>
        <v>2.504410278270086E-06</v>
      </c>
      <c r="I94" s="7">
        <f t="shared" si="34"/>
        <v>0.00015006868913980398</v>
      </c>
      <c r="J94" s="7">
        <f t="shared" si="35"/>
        <v>0.26892903238775734</v>
      </c>
      <c r="K94" s="17">
        <f t="shared" si="36"/>
        <v>0.6305564924548711</v>
      </c>
      <c r="L94" s="16">
        <f t="shared" si="37"/>
        <v>0.005565233144970927</v>
      </c>
      <c r="M94" s="7">
        <f t="shared" si="38"/>
        <v>0.0560082489220749</v>
      </c>
      <c r="N94" s="7">
        <f t="shared" si="39"/>
        <v>0.9207292440357725</v>
      </c>
      <c r="O94" s="17">
        <f t="shared" si="40"/>
        <v>0.9908471910650135</v>
      </c>
      <c r="P94" s="16">
        <f t="shared" si="41"/>
        <v>0.004799376003218373</v>
      </c>
      <c r="Q94" s="7">
        <f t="shared" si="42"/>
        <v>0.00015011904847030204</v>
      </c>
      <c r="R94" s="17">
        <f t="shared" si="43"/>
        <v>-0.0002115991215972943</v>
      </c>
      <c r="S94" s="22">
        <f t="shared" si="44"/>
        <v>0.00473789593009138</v>
      </c>
      <c r="T94" s="16">
        <f t="shared" si="45"/>
        <v>0.0007764765250090067</v>
      </c>
      <c r="U94" s="7">
        <f t="shared" si="46"/>
        <v>0.013371626138405035</v>
      </c>
      <c r="V94" s="7">
        <f t="shared" si="47"/>
        <v>0.7834638586747366</v>
      </c>
      <c r="W94" s="17">
        <f t="shared" si="48"/>
        <v>0.9584813246743213</v>
      </c>
      <c r="X94" s="20">
        <f t="shared" si="49"/>
        <v>20.936544900787883</v>
      </c>
      <c r="Y94" s="16">
        <f t="shared" si="50"/>
        <v>-4.288080823682636E-05</v>
      </c>
      <c r="Z94" s="7">
        <f t="shared" si="51"/>
        <v>0.0017761582051324806</v>
      </c>
      <c r="AA94" s="17">
        <f t="shared" si="52"/>
        <v>-9.717748945242229E-05</v>
      </c>
      <c r="AB94" s="22">
        <f t="shared" si="27"/>
        <v>0.001636099907443232</v>
      </c>
      <c r="AC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s="2" customFormat="1" ht="12.75">
      <c r="A95" s="16">
        <f t="shared" si="53"/>
        <v>5.988894449850808</v>
      </c>
      <c r="B95" s="17">
        <f t="shared" si="0"/>
        <v>398.9732810460716</v>
      </c>
      <c r="C95" s="22">
        <f t="shared" si="28"/>
        <v>0.0002475502127609031</v>
      </c>
      <c r="D95" s="16">
        <f t="shared" si="29"/>
        <v>-4.6252282930756206</v>
      </c>
      <c r="E95" s="7">
        <f t="shared" si="30"/>
        <v>-3.6758454735899484</v>
      </c>
      <c r="F95" s="7">
        <f t="shared" si="31"/>
        <v>-0.6766568645041929</v>
      </c>
      <c r="G95" s="17">
        <f t="shared" si="32"/>
        <v>0.27272595498147906</v>
      </c>
      <c r="H95" s="16">
        <f t="shared" si="33"/>
        <v>1.8729253002947033E-06</v>
      </c>
      <c r="I95" s="7">
        <f t="shared" si="34"/>
        <v>0.00011856347225924768</v>
      </c>
      <c r="J95" s="7">
        <f t="shared" si="35"/>
        <v>0.2493117738081474</v>
      </c>
      <c r="K95" s="17">
        <f t="shared" si="36"/>
        <v>0.6074679993360508</v>
      </c>
      <c r="L95" s="16">
        <f t="shared" si="37"/>
        <v>0.004672383953911452</v>
      </c>
      <c r="M95" s="7">
        <f t="shared" si="38"/>
        <v>0.049492288977788235</v>
      </c>
      <c r="N95" s="7">
        <f t="shared" si="39"/>
        <v>0.9113944496274053</v>
      </c>
      <c r="O95" s="17">
        <f t="shared" si="40"/>
        <v>0.9892411741749304</v>
      </c>
      <c r="P95" s="16">
        <f t="shared" si="41"/>
        <v>0.004267132720717548</v>
      </c>
      <c r="Q95" s="7">
        <f t="shared" si="42"/>
        <v>0.00011860325922026352</v>
      </c>
      <c r="R95" s="17">
        <f t="shared" si="43"/>
        <v>-0.00020385119588182447</v>
      </c>
      <c r="S95" s="22">
        <f t="shared" si="44"/>
        <v>0.004181884784055987</v>
      </c>
      <c r="T95" s="16">
        <f t="shared" si="45"/>
        <v>0.0006294240970871057</v>
      </c>
      <c r="U95" s="7">
        <f t="shared" si="46"/>
        <v>0.011427595962665293</v>
      </c>
      <c r="V95" s="7">
        <f t="shared" si="47"/>
        <v>0.7652655252734494</v>
      </c>
      <c r="W95" s="17">
        <f t="shared" si="48"/>
        <v>0.9528093949310386</v>
      </c>
      <c r="X95" s="20">
        <f t="shared" si="49"/>
        <v>21.843807139936118</v>
      </c>
      <c r="Y95" s="16">
        <f t="shared" si="50"/>
        <v>-9.099334971023653E-05</v>
      </c>
      <c r="Z95" s="7">
        <f t="shared" si="51"/>
        <v>0.0016059143298086287</v>
      </c>
      <c r="AA95" s="17">
        <f t="shared" si="52"/>
        <v>-8.053071513961982E-05</v>
      </c>
      <c r="AB95" s="22">
        <f t="shared" si="27"/>
        <v>0.0014343902649587722</v>
      </c>
      <c r="AC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s="2" customFormat="1" ht="12.75">
      <c r="A96" s="16">
        <f t="shared" si="53"/>
        <v>6.031315713263737</v>
      </c>
      <c r="B96" s="17">
        <f t="shared" si="0"/>
        <v>416.26235114037144</v>
      </c>
      <c r="C96" s="22">
        <f t="shared" si="28"/>
        <v>0.00018017371113535828</v>
      </c>
      <c r="D96" s="16">
        <f t="shared" si="29"/>
        <v>-4.685830097951233</v>
      </c>
      <c r="E96" s="7">
        <f t="shared" si="30"/>
        <v>-3.736447278465561</v>
      </c>
      <c r="F96" s="7">
        <f t="shared" si="31"/>
        <v>-0.7372586693798056</v>
      </c>
      <c r="G96" s="17">
        <f t="shared" si="32"/>
        <v>0.21212415010586635</v>
      </c>
      <c r="H96" s="16">
        <f t="shared" si="33"/>
        <v>1.3957288265142864E-06</v>
      </c>
      <c r="I96" s="7">
        <f t="shared" si="34"/>
        <v>9.33474083493202E-05</v>
      </c>
      <c r="J96" s="7">
        <f t="shared" si="35"/>
        <v>0.23048245697871095</v>
      </c>
      <c r="K96" s="17">
        <f t="shared" si="36"/>
        <v>0.5839948794789126</v>
      </c>
      <c r="L96" s="16">
        <f t="shared" si="37"/>
        <v>0.003909618503747936</v>
      </c>
      <c r="M96" s="7">
        <f t="shared" si="38"/>
        <v>0.04359610974989592</v>
      </c>
      <c r="N96" s="7">
        <f t="shared" si="39"/>
        <v>0.9012644758243198</v>
      </c>
      <c r="O96" s="17">
        <f t="shared" si="40"/>
        <v>0.9873951652704547</v>
      </c>
      <c r="P96" s="16">
        <f t="shared" si="41"/>
        <v>0.0037903579160283966</v>
      </c>
      <c r="Q96" s="7">
        <f t="shared" si="42"/>
        <v>9.337873342462503E-05</v>
      </c>
      <c r="R96" s="17">
        <f t="shared" si="43"/>
        <v>-0.00019597419897139472</v>
      </c>
      <c r="S96" s="22">
        <f t="shared" si="44"/>
        <v>0.003687762450481627</v>
      </c>
      <c r="T96" s="16">
        <f t="shared" si="45"/>
        <v>0.0005084709037791457</v>
      </c>
      <c r="U96" s="7">
        <f t="shared" si="46"/>
        <v>0.009733950066305619</v>
      </c>
      <c r="V96" s="7">
        <f t="shared" si="47"/>
        <v>0.7462519523239075</v>
      </c>
      <c r="W96" s="17">
        <f t="shared" si="48"/>
        <v>0.9465325426689217</v>
      </c>
      <c r="X96" s="20">
        <f t="shared" si="49"/>
        <v>22.790384594392556</v>
      </c>
      <c r="Y96" s="16">
        <f t="shared" si="50"/>
        <v>-0.0001275650489493743</v>
      </c>
      <c r="Z96" s="7">
        <f t="shared" si="51"/>
        <v>0.001450170634300917</v>
      </c>
      <c r="AA96" s="17">
        <f t="shared" si="52"/>
        <v>-6.634427180777347E-05</v>
      </c>
      <c r="AB96" s="22">
        <f t="shared" si="27"/>
        <v>0.0012562613135437693</v>
      </c>
      <c r="AC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s="2" customFormat="1" ht="12.75">
      <c r="A97" s="16">
        <f t="shared" si="53"/>
        <v>6.073736976676666</v>
      </c>
      <c r="B97" s="17">
        <f t="shared" si="0"/>
        <v>434.3006241485654</v>
      </c>
      <c r="C97" s="22">
        <f t="shared" si="28"/>
        <v>0.00012058214370305082</v>
      </c>
      <c r="D97" s="16">
        <f t="shared" si="29"/>
        <v>-4.7464319028268465</v>
      </c>
      <c r="E97" s="7">
        <f t="shared" si="30"/>
        <v>-3.7970490833411734</v>
      </c>
      <c r="F97" s="7">
        <f t="shared" si="31"/>
        <v>-0.7978604742554183</v>
      </c>
      <c r="G97" s="17">
        <f t="shared" si="32"/>
        <v>0.15152234523025362</v>
      </c>
      <c r="H97" s="16">
        <f t="shared" si="33"/>
        <v>1.036444457036545E-06</v>
      </c>
      <c r="I97" s="7">
        <f t="shared" si="34"/>
        <v>7.323895891409027E-05</v>
      </c>
      <c r="J97" s="7">
        <f t="shared" si="35"/>
        <v>0.21247566626864112</v>
      </c>
      <c r="K97" s="17">
        <f t="shared" si="36"/>
        <v>0.5602181751095991</v>
      </c>
      <c r="L97" s="16">
        <f t="shared" si="37"/>
        <v>0.003260371978300425</v>
      </c>
      <c r="M97" s="7">
        <f t="shared" si="38"/>
        <v>0.03828031300623125</v>
      </c>
      <c r="N97" s="7">
        <f t="shared" si="39"/>
        <v>0.8903118715125553</v>
      </c>
      <c r="O97" s="17">
        <f t="shared" si="40"/>
        <v>0.9852810776065258</v>
      </c>
      <c r="P97" s="16">
        <f t="shared" si="41"/>
        <v>0.003363778295973449</v>
      </c>
      <c r="Q97" s="7">
        <f t="shared" si="42"/>
        <v>7.326353609243725E-05</v>
      </c>
      <c r="R97" s="17">
        <f t="shared" si="43"/>
        <v>-0.00018799532662731945</v>
      </c>
      <c r="S97" s="22">
        <f t="shared" si="44"/>
        <v>0.0032490465054385667</v>
      </c>
      <c r="T97" s="16">
        <f t="shared" si="45"/>
        <v>0.0004093492273014032</v>
      </c>
      <c r="U97" s="7">
        <f t="shared" si="46"/>
        <v>0.00826384707691108</v>
      </c>
      <c r="V97" s="7">
        <f t="shared" si="47"/>
        <v>0.7264594204839365</v>
      </c>
      <c r="W97" s="17">
        <f t="shared" si="48"/>
        <v>0.9396117092509</v>
      </c>
      <c r="X97" s="20">
        <f t="shared" si="49"/>
        <v>23.777980945946247</v>
      </c>
      <c r="Y97" s="16">
        <f t="shared" si="50"/>
        <v>-0.00015468145209705027</v>
      </c>
      <c r="Z97" s="7">
        <f t="shared" si="51"/>
        <v>0.0013080290666863737</v>
      </c>
      <c r="AA97" s="17">
        <f t="shared" si="52"/>
        <v>-5.4248270721155935E-05</v>
      </c>
      <c r="AB97" s="22">
        <f t="shared" si="27"/>
        <v>0.0010990993438681673</v>
      </c>
      <c r="AC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s="2" customFormat="1" ht="12.75">
      <c r="A98" s="16">
        <f t="shared" si="53"/>
        <v>6.116158240089595</v>
      </c>
      <c r="B98" s="17">
        <f aca="true" t="shared" si="54" ref="B98:B133">EXP(A98)</f>
        <v>453.1205659582418</v>
      </c>
      <c r="C98" s="22">
        <f aca="true" t="shared" si="55" ref="C98:C129">IF(B98&lt;$F$10,(($F$8/B98)^($B$3/$B$8)-EXP(-$B$3*$F$12))/(1-EXP(-$B$3*$F$12))*$B$2,0.0000001)</f>
        <v>6.787600991214353E-05</v>
      </c>
      <c r="D98" s="16">
        <f aca="true" t="shared" si="56" ref="D98:D133">+LN($F$7/$B98)/$B$4</f>
        <v>-4.807033707702459</v>
      </c>
      <c r="E98" s="7">
        <f aca="true" t="shared" si="57" ref="E98:E133">+LN($F$8/$B98)/$B$4</f>
        <v>-3.8576508882167864</v>
      </c>
      <c r="F98" s="7">
        <f aca="true" t="shared" si="58" ref="F98:F133">+LN($F$9/$B98)/$B$4</f>
        <v>-0.8584622791310309</v>
      </c>
      <c r="G98" s="17">
        <f aca="true" t="shared" si="59" ref="G98:G133">+LN($F$10/$B98)/$B$4</f>
        <v>0.09092054035464109</v>
      </c>
      <c r="H98" s="16">
        <f aca="true" t="shared" si="60" ref="H98:H133">+NORMSDIST(D98)</f>
        <v>7.669273508481567E-07</v>
      </c>
      <c r="I98" s="7">
        <f aca="true" t="shared" si="61" ref="I98:I133">+NORMSDIST(E98)</f>
        <v>5.726228500879671E-05</v>
      </c>
      <c r="J98" s="7">
        <f aca="true" t="shared" si="62" ref="J98:J133">+NORMSDIST(F98)</f>
        <v>0.19531857703355138</v>
      </c>
      <c r="K98" s="17">
        <f aca="true" t="shared" si="63" ref="K98:K133">+NORMSDIST(G98)</f>
        <v>0.5362221987613098</v>
      </c>
      <c r="L98" s="16">
        <f aca="true" t="shared" si="64" ref="L98:L133">+NORMSDIST(D98+$F$13)</f>
        <v>0.0027097747611892764</v>
      </c>
      <c r="M98" s="7">
        <f aca="true" t="shared" si="65" ref="M98:M133">+NORMSDIST(E98+$F$13)</f>
        <v>0.03350533394875155</v>
      </c>
      <c r="N98" s="7">
        <f aca="true" t="shared" si="66" ref="N98:N133">+NORMSDIST(F98+$F$13)</f>
        <v>0.8785132300438286</v>
      </c>
      <c r="O98" s="17">
        <f aca="true" t="shared" si="67" ref="O98:O133">+NORMSDIST(G98+$F$13)</f>
        <v>0.9828688533252155</v>
      </c>
      <c r="P98" s="16">
        <f aca="true" t="shared" si="68" ref="P98:P129">+$B$11^$F$18*$F$14*B98^(-$B$3/$B$8)*(O98-M98)*$F$24</f>
        <v>0.002982537583941998</v>
      </c>
      <c r="Q98" s="7">
        <f aca="true" t="shared" si="69" ref="Q98:Q133">+I98*EXP(-$B$3*$B$5)*$F$24</f>
        <v>5.728150081158916E-05</v>
      </c>
      <c r="R98" s="17">
        <f aca="true" t="shared" si="70" ref="R98:R133">-K98*EXP(-$B$3*$B$6)*$F$24</f>
        <v>-0.00017994287204486052</v>
      </c>
      <c r="S98" s="22">
        <f aca="true" t="shared" si="71" ref="S98:S129">MAX(P98+Q98+R98,0.0000001)</f>
        <v>0.0028598762127087264</v>
      </c>
      <c r="T98" s="16">
        <f aca="true" t="shared" si="72" ref="T98:T133">+NORMSDIST(D98+$F$22)</f>
        <v>0.00032841613343370657</v>
      </c>
      <c r="U98" s="7">
        <f aca="true" t="shared" si="73" ref="U98:U133">+NORMSDIST(E98+$F$22)</f>
        <v>0.0069924580144404835</v>
      </c>
      <c r="V98" s="7">
        <f aca="true" t="shared" si="74" ref="V98:V133">+NORMSDIST(F98+$F$22)</f>
        <v>0.7059315249962141</v>
      </c>
      <c r="W98" s="17">
        <f aca="true" t="shared" si="75" ref="W98:W133">+NORMSDIST(G98+$F$22)</f>
        <v>0.9320087909860951</v>
      </c>
      <c r="X98" s="20">
        <f aca="true" t="shared" si="76" ref="X98:X133">+B98/$F$11</f>
        <v>24.808373703570332</v>
      </c>
      <c r="Y98" s="16">
        <f aca="true" t="shared" si="77" ref="Y98:Y129">$F$15*$F$23*(T98-U98-EXP(-$F$17*$F$12)*(V98-W98))*X98^(2/$B$9)</f>
        <v>-0.00017407526974995888</v>
      </c>
      <c r="Z98" s="7">
        <f aca="true" t="shared" si="78" ref="Z98:Z133">($F$21^(2+$F$18)*(M98-O98)-(1+$F$21^2)^($F$18/2+1)*(L98-N98))*X98^(-$B$3/$B$8)*$F$16*$F$23</f>
        <v>0.0011785711640740573</v>
      </c>
      <c r="AA98" s="17">
        <f aca="true" t="shared" si="79" ref="AA98:AA133">+(1+$F$21^2)*H98-$F$21^2*I98-EXP(-$B$3*$F$12)*((1+$F$21^2)*J98-$F$21^2*K98)*$F$23</f>
        <v>-4.393190364370538E-05</v>
      </c>
      <c r="AB98" s="22">
        <f t="shared" si="27"/>
        <v>0.0009605639906803931</v>
      </c>
      <c r="AC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s="2" customFormat="1" ht="12.75">
      <c r="A99" s="16">
        <f aca="true" t="shared" si="80" ref="A99:A133">+A98+$F$5</f>
        <v>6.158579503502524</v>
      </c>
      <c r="B99" s="17">
        <f t="shared" si="54"/>
        <v>472.75604933066404</v>
      </c>
      <c r="C99" s="22">
        <f t="shared" si="55"/>
        <v>2.1259740884808552E-05</v>
      </c>
      <c r="D99" s="16">
        <f t="shared" si="56"/>
        <v>-4.8676355125780715</v>
      </c>
      <c r="E99" s="7">
        <f t="shared" si="57"/>
        <v>-3.918252693092399</v>
      </c>
      <c r="F99" s="7">
        <f t="shared" si="58"/>
        <v>-0.9190640840066435</v>
      </c>
      <c r="G99" s="17">
        <f t="shared" si="59"/>
        <v>0.030318735479028254</v>
      </c>
      <c r="H99" s="16">
        <f t="shared" si="60"/>
        <v>5.654894095208363E-07</v>
      </c>
      <c r="I99" s="7">
        <f t="shared" si="61"/>
        <v>4.461490129070711E-05</v>
      </c>
      <c r="J99" s="7">
        <f t="shared" si="62"/>
        <v>0.1790310006093857</v>
      </c>
      <c r="K99" s="17">
        <f t="shared" si="63"/>
        <v>0.5120936260905078</v>
      </c>
      <c r="L99" s="16">
        <f t="shared" si="64"/>
        <v>0.0022445485362549977</v>
      </c>
      <c r="M99" s="7">
        <f t="shared" si="65"/>
        <v>0.029231870562762108</v>
      </c>
      <c r="N99" s="7">
        <f t="shared" si="66"/>
        <v>0.8658497765757325</v>
      </c>
      <c r="O99" s="17">
        <f t="shared" si="67"/>
        <v>0.9801265351141927</v>
      </c>
      <c r="P99" s="16">
        <f t="shared" si="68"/>
        <v>0.0026421784596443094</v>
      </c>
      <c r="Q99" s="7">
        <f t="shared" si="69"/>
        <v>4.462987294516825E-05</v>
      </c>
      <c r="R99" s="17">
        <f t="shared" si="70"/>
        <v>-0.00017184592142484352</v>
      </c>
      <c r="S99" s="22">
        <f t="shared" si="71"/>
        <v>0.0025149624111646344</v>
      </c>
      <c r="T99" s="16">
        <f t="shared" si="72"/>
        <v>0.00026257612269797725</v>
      </c>
      <c r="U99" s="7">
        <f t="shared" si="73"/>
        <v>0.005896951973081377</v>
      </c>
      <c r="V99" s="7">
        <f t="shared" si="74"/>
        <v>0.6847189730155742</v>
      </c>
      <c r="W99" s="17">
        <f t="shared" si="75"/>
        <v>0.9236871744854286</v>
      </c>
      <c r="X99" s="20">
        <f t="shared" si="76"/>
        <v>25.883417402642213</v>
      </c>
      <c r="Y99" s="16">
        <f t="shared" si="77"/>
        <v>-0.00018718330765454374</v>
      </c>
      <c r="Z99" s="7">
        <f t="shared" si="78"/>
        <v>0.001060879548527391</v>
      </c>
      <c r="AA99" s="17">
        <f t="shared" si="79"/>
        <v>-3.513434217613551E-05</v>
      </c>
      <c r="AB99" s="22">
        <f aca="true" t="shared" si="81" ref="AB99:AB133">MAX(Y99+Z99+AA99,0.0000001)</f>
        <v>0.0008385618986967118</v>
      </c>
      <c r="AC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s="2" customFormat="1" ht="12.75">
      <c r="A100" s="16">
        <f t="shared" si="80"/>
        <v>6.2010007669154525</v>
      </c>
      <c r="B100" s="17">
        <f t="shared" si="54"/>
        <v>493.2424148661002</v>
      </c>
      <c r="C100" s="22">
        <f t="shared" si="55"/>
        <v>1E-07</v>
      </c>
      <c r="D100" s="16">
        <f t="shared" si="56"/>
        <v>-4.928237317453684</v>
      </c>
      <c r="E100" s="7">
        <f t="shared" si="57"/>
        <v>-3.9788544979680114</v>
      </c>
      <c r="F100" s="7">
        <f t="shared" si="58"/>
        <v>-0.979665888882256</v>
      </c>
      <c r="G100" s="17">
        <f t="shared" si="59"/>
        <v>-0.03028306939658433</v>
      </c>
      <c r="H100" s="16">
        <f t="shared" si="60"/>
        <v>4.1548530016477514E-07</v>
      </c>
      <c r="I100" s="7">
        <f t="shared" si="61"/>
        <v>3.4639701790628585E-05</v>
      </c>
      <c r="J100" s="7">
        <f t="shared" si="62"/>
        <v>0.16362553242775968</v>
      </c>
      <c r="K100" s="17">
        <f t="shared" si="63"/>
        <v>0.4879205961255415</v>
      </c>
      <c r="L100" s="16">
        <f t="shared" si="64"/>
        <v>0.0018528966663746704</v>
      </c>
      <c r="M100" s="7">
        <f t="shared" si="65"/>
        <v>0.025421265703020612</v>
      </c>
      <c r="N100" s="7">
        <f t="shared" si="66"/>
        <v>0.8523079303458657</v>
      </c>
      <c r="O100" s="17">
        <f t="shared" si="67"/>
        <v>0.9770203776919925</v>
      </c>
      <c r="P100" s="16">
        <f t="shared" si="68"/>
        <v>0.002338622460977454</v>
      </c>
      <c r="Q100" s="7">
        <f t="shared" si="69"/>
        <v>3.4651326015514055E-05</v>
      </c>
      <c r="R100" s="17">
        <f t="shared" si="70"/>
        <v>-0.00016373405203940855</v>
      </c>
      <c r="S100" s="22">
        <f t="shared" si="71"/>
        <v>0.0022095397349535598</v>
      </c>
      <c r="T100" s="16">
        <f t="shared" si="72"/>
        <v>0.00020921070270685238</v>
      </c>
      <c r="U100" s="7">
        <f t="shared" si="73"/>
        <v>0.004956456492961947</v>
      </c>
      <c r="V100" s="7">
        <f t="shared" si="74"/>
        <v>0.6628792670156998</v>
      </c>
      <c r="W100" s="17">
        <f t="shared" si="75"/>
        <v>0.914612301810867</v>
      </c>
      <c r="X100" s="20">
        <f t="shared" si="76"/>
        <v>27.005046942798376</v>
      </c>
      <c r="Y100" s="16">
        <f t="shared" si="77"/>
        <v>-0.00019519524446395042</v>
      </c>
      <c r="Z100" s="7">
        <f t="shared" si="78"/>
        <v>0.0009540545506623511</v>
      </c>
      <c r="AA100" s="17">
        <f t="shared" si="79"/>
        <v>-2.7636766336008602E-05</v>
      </c>
      <c r="AB100" s="22">
        <f t="shared" si="81"/>
        <v>0.0007312225398623921</v>
      </c>
      <c r="AC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s="2" customFormat="1" ht="12.75">
      <c r="A101" s="16">
        <f t="shared" si="80"/>
        <v>6.243422030328381</v>
      </c>
      <c r="B101" s="17">
        <f t="shared" si="54"/>
        <v>514.6165346110187</v>
      </c>
      <c r="C101" s="22">
        <f t="shared" si="55"/>
        <v>1E-07</v>
      </c>
      <c r="D101" s="16">
        <f t="shared" si="56"/>
        <v>-4.9888391223292965</v>
      </c>
      <c r="E101" s="7">
        <f t="shared" si="57"/>
        <v>-4.039456302843624</v>
      </c>
      <c r="F101" s="7">
        <f t="shared" si="58"/>
        <v>-1.0402676937578688</v>
      </c>
      <c r="G101" s="17">
        <f t="shared" si="59"/>
        <v>-0.09088487427219685</v>
      </c>
      <c r="H101" s="16">
        <f t="shared" si="60"/>
        <v>3.0419123786540325E-07</v>
      </c>
      <c r="I101" s="7">
        <f t="shared" si="61"/>
        <v>2.6800910717383886E-05</v>
      </c>
      <c r="J101" s="7">
        <f t="shared" si="62"/>
        <v>0.1491077955351544</v>
      </c>
      <c r="K101" s="17">
        <f t="shared" si="63"/>
        <v>0.46379197126275007</v>
      </c>
      <c r="L101" s="16">
        <f t="shared" si="64"/>
        <v>0.0015243915758366144</v>
      </c>
      <c r="M101" s="7">
        <f t="shared" si="65"/>
        <v>0.02203584017050486</v>
      </c>
      <c r="N101" s="7">
        <f t="shared" si="66"/>
        <v>0.8378798293451792</v>
      </c>
      <c r="O101" s="17">
        <f t="shared" si="67"/>
        <v>0.973515002463887</v>
      </c>
      <c r="P101" s="16">
        <f t="shared" si="68"/>
        <v>0.00206814850913494</v>
      </c>
      <c r="Q101" s="7">
        <f t="shared" si="69"/>
        <v>2.6809904438380597E-05</v>
      </c>
      <c r="R101" s="17">
        <f t="shared" si="70"/>
        <v>-0.00015563708390505424</v>
      </c>
      <c r="S101" s="22">
        <f t="shared" si="71"/>
        <v>0.0019393213296682664</v>
      </c>
      <c r="T101" s="16">
        <f t="shared" si="72"/>
        <v>0.00016611476845729278</v>
      </c>
      <c r="U101" s="7">
        <f t="shared" si="73"/>
        <v>0.0041519967522243295</v>
      </c>
      <c r="V101" s="7">
        <f t="shared" si="74"/>
        <v>0.6404762759285887</v>
      </c>
      <c r="W101" s="17">
        <f t="shared" si="75"/>
        <v>0.9047522574645359</v>
      </c>
      <c r="X101" s="20">
        <f t="shared" si="76"/>
        <v>28.175281070431563</v>
      </c>
      <c r="Y101" s="16">
        <f t="shared" si="77"/>
        <v>-0.00019909514880736377</v>
      </c>
      <c r="Z101" s="7">
        <f t="shared" si="78"/>
        <v>0.0008572266793893182</v>
      </c>
      <c r="AA101" s="17">
        <f t="shared" si="79"/>
        <v>-2.125543223878014E-05</v>
      </c>
      <c r="AB101" s="22">
        <f t="shared" si="81"/>
        <v>0.0006368760983431743</v>
      </c>
      <c r="AC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s="2" customFormat="1" ht="12.75">
      <c r="A102" s="16">
        <f t="shared" si="80"/>
        <v>6.28584329374131</v>
      </c>
      <c r="B102" s="17">
        <f t="shared" si="54"/>
        <v>536.9168784216313</v>
      </c>
      <c r="C102" s="22">
        <f t="shared" si="55"/>
        <v>1E-07</v>
      </c>
      <c r="D102" s="16">
        <f t="shared" si="56"/>
        <v>-5.049440927204909</v>
      </c>
      <c r="E102" s="7">
        <f t="shared" si="57"/>
        <v>-4.100058107719237</v>
      </c>
      <c r="F102" s="7">
        <f t="shared" si="58"/>
        <v>-1.1008694986334815</v>
      </c>
      <c r="G102" s="17">
        <f t="shared" si="59"/>
        <v>-0.15148667914780936</v>
      </c>
      <c r="H102" s="16">
        <f t="shared" si="60"/>
        <v>2.219200437858504E-07</v>
      </c>
      <c r="I102" s="7">
        <f t="shared" si="61"/>
        <v>2.0663527734998688E-05</v>
      </c>
      <c r="J102" s="7">
        <f t="shared" si="62"/>
        <v>0.13547677016948834</v>
      </c>
      <c r="K102" s="17">
        <f t="shared" si="63"/>
        <v>0.4397958912009161</v>
      </c>
      <c r="L102" s="16">
        <f t="shared" si="64"/>
        <v>0.001249861500108751</v>
      </c>
      <c r="M102" s="7">
        <f t="shared" si="65"/>
        <v>0.0190391762342067</v>
      </c>
      <c r="N102" s="7">
        <f t="shared" si="66"/>
        <v>0.8225638047934791</v>
      </c>
      <c r="O102" s="17">
        <f t="shared" si="67"/>
        <v>0.9695735981378754</v>
      </c>
      <c r="P102" s="16">
        <f t="shared" si="68"/>
        <v>0.0018273706266617208</v>
      </c>
      <c r="Q102" s="7">
        <f t="shared" si="69"/>
        <v>2.067046190246845E-05</v>
      </c>
      <c r="R102" s="17">
        <f t="shared" si="70"/>
        <v>-0.00014758459451890172</v>
      </c>
      <c r="S102" s="22">
        <f t="shared" si="71"/>
        <v>0.0017004564940452877</v>
      </c>
      <c r="T102" s="16">
        <f t="shared" si="72"/>
        <v>0.00013143956340044838</v>
      </c>
      <c r="U102" s="7">
        <f t="shared" si="73"/>
        <v>0.0034664175716063728</v>
      </c>
      <c r="V102" s="7">
        <f t="shared" si="74"/>
        <v>0.6175796981517775</v>
      </c>
      <c r="W102" s="17">
        <f t="shared" si="75"/>
        <v>0.894078368014789</v>
      </c>
      <c r="X102" s="20">
        <f t="shared" si="76"/>
        <v>29.39622601209807</v>
      </c>
      <c r="Y102" s="16">
        <f t="shared" si="77"/>
        <v>-0.00019969658880557306</v>
      </c>
      <c r="Z102" s="7">
        <f t="shared" si="78"/>
        <v>0.0007695655958952636</v>
      </c>
      <c r="AA102" s="17">
        <f t="shared" si="79"/>
        <v>-1.5835801026417092E-05</v>
      </c>
      <c r="AB102" s="22">
        <f t="shared" si="81"/>
        <v>0.0005540332060632734</v>
      </c>
      <c r="AC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s="2" customFormat="1" ht="12.75">
      <c r="A103" s="16">
        <f t="shared" si="80"/>
        <v>6.328264557154239</v>
      </c>
      <c r="B103" s="17">
        <f t="shared" si="54"/>
        <v>560.1835832032287</v>
      </c>
      <c r="C103" s="22">
        <f t="shared" si="55"/>
        <v>1E-07</v>
      </c>
      <c r="D103" s="16">
        <f t="shared" si="56"/>
        <v>-5.110042732080522</v>
      </c>
      <c r="E103" s="7">
        <f t="shared" si="57"/>
        <v>-4.160659912594849</v>
      </c>
      <c r="F103" s="7">
        <f t="shared" si="58"/>
        <v>-1.161471303509094</v>
      </c>
      <c r="G103" s="17">
        <f t="shared" si="59"/>
        <v>-0.21208848402342212</v>
      </c>
      <c r="H103" s="16">
        <f t="shared" si="60"/>
        <v>1.6132590940909353E-07</v>
      </c>
      <c r="I103" s="7">
        <f t="shared" si="61"/>
        <v>1.5875859730507536E-05</v>
      </c>
      <c r="J103" s="7">
        <f t="shared" si="62"/>
        <v>0.12272519873055965</v>
      </c>
      <c r="K103" s="17">
        <f t="shared" si="63"/>
        <v>0.41601903271003604</v>
      </c>
      <c r="L103" s="16">
        <f t="shared" si="64"/>
        <v>0.001021278606349152</v>
      </c>
      <c r="M103" s="7">
        <f t="shared" si="65"/>
        <v>0.01639635213856494</v>
      </c>
      <c r="N103" s="7">
        <f t="shared" si="66"/>
        <v>0.8063647930846332</v>
      </c>
      <c r="O103" s="17">
        <f t="shared" si="67"/>
        <v>0.9651581693855047</v>
      </c>
      <c r="P103" s="16">
        <f t="shared" si="68"/>
        <v>0.0016132153311114973</v>
      </c>
      <c r="Q103" s="7">
        <f t="shared" si="69"/>
        <v>1.5881187275325126E-05</v>
      </c>
      <c r="R103" s="17">
        <f t="shared" si="70"/>
        <v>-0.0001396056704554508</v>
      </c>
      <c r="S103" s="22">
        <f t="shared" si="71"/>
        <v>0.0014894908479313716</v>
      </c>
      <c r="T103" s="16">
        <f t="shared" si="72"/>
        <v>0.00010364190681566576</v>
      </c>
      <c r="U103" s="7">
        <f t="shared" si="73"/>
        <v>0.002884292009757816</v>
      </c>
      <c r="V103" s="7">
        <f t="shared" si="74"/>
        <v>0.5942644229953545</v>
      </c>
      <c r="W103" s="17">
        <f t="shared" si="75"/>
        <v>0.8825658040381996</v>
      </c>
      <c r="X103" s="20">
        <f t="shared" si="76"/>
        <v>30.670079265374838</v>
      </c>
      <c r="Y103" s="16">
        <f t="shared" si="77"/>
        <v>-0.00019767213630257524</v>
      </c>
      <c r="Z103" s="7">
        <f t="shared" si="78"/>
        <v>0.0006902861864565793</v>
      </c>
      <c r="AA103" s="17">
        <f t="shared" si="79"/>
        <v>-1.1247470070937442E-05</v>
      </c>
      <c r="AB103" s="22">
        <f t="shared" si="81"/>
        <v>0.0004813665800830666</v>
      </c>
      <c r="AC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s="2" customFormat="1" ht="12.75">
      <c r="A104" s="16">
        <f t="shared" si="80"/>
        <v>6.370685820567168</v>
      </c>
      <c r="B104" s="17">
        <f t="shared" si="54"/>
        <v>584.4585251499259</v>
      </c>
      <c r="C104" s="22">
        <f t="shared" si="55"/>
        <v>1E-07</v>
      </c>
      <c r="D104" s="16">
        <f t="shared" si="56"/>
        <v>-5.170644536956135</v>
      </c>
      <c r="E104" s="7">
        <f t="shared" si="57"/>
        <v>-4.221261717470462</v>
      </c>
      <c r="F104" s="7">
        <f t="shared" si="58"/>
        <v>-1.2220731083847065</v>
      </c>
      <c r="G104" s="17">
        <f t="shared" si="59"/>
        <v>-0.27269028889903457</v>
      </c>
      <c r="H104" s="16">
        <f t="shared" si="60"/>
        <v>1.1686069845140423E-07</v>
      </c>
      <c r="I104" s="7">
        <f t="shared" si="61"/>
        <v>1.2154758149973688E-05</v>
      </c>
      <c r="J104" s="7">
        <f t="shared" si="62"/>
        <v>0.11084005449742729</v>
      </c>
      <c r="K104" s="17">
        <f t="shared" si="63"/>
        <v>0.3925457099863132</v>
      </c>
      <c r="L104" s="16">
        <f t="shared" si="64"/>
        <v>0.0008316501379036501</v>
      </c>
      <c r="M104" s="7">
        <f t="shared" si="65"/>
        <v>0.014074129091381393</v>
      </c>
      <c r="N104" s="7">
        <f t="shared" si="66"/>
        <v>0.789294673474317</v>
      </c>
      <c r="O104" s="17">
        <f t="shared" si="67"/>
        <v>0.9602298347790165</v>
      </c>
      <c r="P104" s="16">
        <f t="shared" si="68"/>
        <v>0.0014228991056222135</v>
      </c>
      <c r="Q104" s="7">
        <f t="shared" si="69"/>
        <v>1.215883698538104E-05</v>
      </c>
      <c r="R104" s="17">
        <f t="shared" si="70"/>
        <v>-0.00013172860546802615</v>
      </c>
      <c r="S104" s="22">
        <f t="shared" si="71"/>
        <v>0.0013033293371395684</v>
      </c>
      <c r="T104" s="16">
        <f t="shared" si="72"/>
        <v>8.143930960835544E-05</v>
      </c>
      <c r="U104" s="7">
        <f t="shared" si="73"/>
        <v>0.002391820054512994</v>
      </c>
      <c r="V104" s="7">
        <f t="shared" si="74"/>
        <v>0.5706097994585</v>
      </c>
      <c r="W104" s="17">
        <f t="shared" si="75"/>
        <v>0.8701941731150694</v>
      </c>
      <c r="X104" s="20">
        <f t="shared" si="76"/>
        <v>31.999133553989132</v>
      </c>
      <c r="Y104" s="16">
        <f t="shared" si="77"/>
        <v>-0.00019357800932377265</v>
      </c>
      <c r="Z104" s="7">
        <f t="shared" si="78"/>
        <v>0.0006186522643560058</v>
      </c>
      <c r="AA104" s="17">
        <f t="shared" si="79"/>
        <v>-7.3799204425582325E-06</v>
      </c>
      <c r="AB104" s="22">
        <f t="shared" si="81"/>
        <v>0.00041769433458967484</v>
      </c>
      <c r="AC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s="2" customFormat="1" ht="12.75">
      <c r="A105" s="16">
        <f t="shared" si="80"/>
        <v>6.413107083980097</v>
      </c>
      <c r="B105" s="17">
        <f t="shared" si="54"/>
        <v>609.785395114838</v>
      </c>
      <c r="C105" s="22">
        <f t="shared" si="55"/>
        <v>1E-07</v>
      </c>
      <c r="D105" s="16">
        <f t="shared" si="56"/>
        <v>-5.231246341831747</v>
      </c>
      <c r="E105" s="7">
        <f t="shared" si="57"/>
        <v>-4.281863522346074</v>
      </c>
      <c r="F105" s="7">
        <f t="shared" si="58"/>
        <v>-1.2826749132603192</v>
      </c>
      <c r="G105" s="17">
        <f t="shared" si="59"/>
        <v>-0.33329209377464736</v>
      </c>
      <c r="H105" s="16">
        <f t="shared" si="60"/>
        <v>8.435068665768597E-08</v>
      </c>
      <c r="I105" s="7">
        <f t="shared" si="61"/>
        <v>9.273210876181714E-06</v>
      </c>
      <c r="J105" s="7">
        <f t="shared" si="62"/>
        <v>0.09980306180576237</v>
      </c>
      <c r="K105" s="17">
        <f t="shared" si="63"/>
        <v>0.3694569674357815</v>
      </c>
      <c r="L105" s="16">
        <f t="shared" si="64"/>
        <v>0.0006749139040467256</v>
      </c>
      <c r="M105" s="7">
        <f t="shared" si="65"/>
        <v>0.012041093037604478</v>
      </c>
      <c r="N105" s="7">
        <f t="shared" si="66"/>
        <v>0.771372520732165</v>
      </c>
      <c r="O105" s="17">
        <f t="shared" si="67"/>
        <v>0.9547491742421771</v>
      </c>
      <c r="P105" s="16">
        <f t="shared" si="68"/>
        <v>0.0012539062729933252</v>
      </c>
      <c r="Q105" s="7">
        <f t="shared" si="69"/>
        <v>9.276322735783931E-06</v>
      </c>
      <c r="R105" s="17">
        <f t="shared" si="70"/>
        <v>-0.00012398059604945964</v>
      </c>
      <c r="S105" s="22">
        <f t="shared" si="71"/>
        <v>0.0011392019996796494</v>
      </c>
      <c r="T105" s="16">
        <f t="shared" si="72"/>
        <v>6.37705582220427E-05</v>
      </c>
      <c r="U105" s="7">
        <f t="shared" si="73"/>
        <v>0.001976720599155435</v>
      </c>
      <c r="V105" s="7">
        <f t="shared" si="74"/>
        <v>0.5466988233509388</v>
      </c>
      <c r="W105" s="17">
        <f t="shared" si="75"/>
        <v>0.8569480918950376</v>
      </c>
      <c r="X105" s="20">
        <f t="shared" si="76"/>
        <v>33.385780954339474</v>
      </c>
      <c r="Y105" s="16">
        <f t="shared" si="77"/>
        <v>-0.00018787453285141372</v>
      </c>
      <c r="Z105" s="7">
        <f t="shared" si="78"/>
        <v>0.0005539783678991141</v>
      </c>
      <c r="AA105" s="17">
        <f t="shared" si="79"/>
        <v>-4.138972617419732E-06</v>
      </c>
      <c r="AB105" s="22">
        <f t="shared" si="81"/>
        <v>0.0003619648624302806</v>
      </c>
      <c r="AC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s="2" customFormat="1" ht="12.75">
      <c r="A106" s="16">
        <f t="shared" si="80"/>
        <v>6.455528347393026</v>
      </c>
      <c r="B106" s="17">
        <f t="shared" si="54"/>
        <v>636.2097772463406</v>
      </c>
      <c r="C106" s="22">
        <f t="shared" si="55"/>
        <v>1E-07</v>
      </c>
      <c r="D106" s="16">
        <f t="shared" si="56"/>
        <v>-5.29184814670736</v>
      </c>
      <c r="E106" s="7">
        <f t="shared" si="57"/>
        <v>-4.342465327221687</v>
      </c>
      <c r="F106" s="7">
        <f t="shared" si="58"/>
        <v>-1.343276718135932</v>
      </c>
      <c r="G106" s="17">
        <f t="shared" si="59"/>
        <v>-0.3938938986502601</v>
      </c>
      <c r="H106" s="16">
        <f t="shared" si="60"/>
        <v>6.066854896236151E-08</v>
      </c>
      <c r="I106" s="7">
        <f t="shared" si="61"/>
        <v>7.049968952954622E-06</v>
      </c>
      <c r="J106" s="7">
        <f t="shared" si="62"/>
        <v>0.08959125509967447</v>
      </c>
      <c r="K106" s="17">
        <f t="shared" si="63"/>
        <v>0.3468297351070875</v>
      </c>
      <c r="L106" s="16">
        <f t="shared" si="64"/>
        <v>0.0005458391282507913</v>
      </c>
      <c r="M106" s="7">
        <f t="shared" si="65"/>
        <v>0.010267754185336986</v>
      </c>
      <c r="N106" s="7">
        <f t="shared" si="66"/>
        <v>0.7526247632643358</v>
      </c>
      <c r="O106" s="17">
        <f t="shared" si="67"/>
        <v>0.9486766251305285</v>
      </c>
      <c r="P106" s="16">
        <f t="shared" si="68"/>
        <v>0.0011039675322711878</v>
      </c>
      <c r="Q106" s="7">
        <f t="shared" si="69"/>
        <v>7.052334747701933E-06</v>
      </c>
      <c r="R106" s="17">
        <f t="shared" si="70"/>
        <v>-0.00011638745801627666</v>
      </c>
      <c r="S106" s="22">
        <f t="shared" si="71"/>
        <v>0.000994632409002613</v>
      </c>
      <c r="T106" s="16">
        <f t="shared" si="72"/>
        <v>4.976132192480165E-05</v>
      </c>
      <c r="U106" s="7">
        <f t="shared" si="73"/>
        <v>0.0016281195482775734</v>
      </c>
      <c r="V106" s="7">
        <f t="shared" si="74"/>
        <v>0.522617255640353</v>
      </c>
      <c r="W106" s="17">
        <f t="shared" si="75"/>
        <v>0.8428177247883628</v>
      </c>
      <c r="X106" s="20">
        <f t="shared" si="76"/>
        <v>34.8325172008348</v>
      </c>
      <c r="Y106" s="16">
        <f t="shared" si="77"/>
        <v>-0.00018094303258014014</v>
      </c>
      <c r="Z106" s="7">
        <f t="shared" si="78"/>
        <v>0.0004956300607065167</v>
      </c>
      <c r="AA106" s="17">
        <f t="shared" si="79"/>
        <v>-1.4438553668370089E-06</v>
      </c>
      <c r="AB106" s="22">
        <f t="shared" si="81"/>
        <v>0.0003132431727595396</v>
      </c>
      <c r="AC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s="2" customFormat="1" ht="12.75">
      <c r="A107" s="16">
        <f t="shared" si="80"/>
        <v>6.4979496108059545</v>
      </c>
      <c r="B107" s="17">
        <f t="shared" si="54"/>
        <v>663.7792310319456</v>
      </c>
      <c r="C107" s="22">
        <f t="shared" si="55"/>
        <v>1E-07</v>
      </c>
      <c r="D107" s="16">
        <f t="shared" si="56"/>
        <v>-5.352449951582972</v>
      </c>
      <c r="E107" s="7">
        <f t="shared" si="57"/>
        <v>-4.4030671320973</v>
      </c>
      <c r="F107" s="7">
        <f t="shared" si="58"/>
        <v>-1.4038785230115447</v>
      </c>
      <c r="G107" s="17">
        <f t="shared" si="59"/>
        <v>-0.45449570352587265</v>
      </c>
      <c r="H107" s="16">
        <f t="shared" si="60"/>
        <v>4.3480298139719764E-08</v>
      </c>
      <c r="I107" s="7">
        <f t="shared" si="61"/>
        <v>5.340920111174263E-06</v>
      </c>
      <c r="J107" s="7">
        <f t="shared" si="62"/>
        <v>0.08017756430277478</v>
      </c>
      <c r="K107" s="17">
        <f t="shared" si="63"/>
        <v>0.32473606037127956</v>
      </c>
      <c r="L107" s="16">
        <f t="shared" si="64"/>
        <v>0.00043993338854964037</v>
      </c>
      <c r="M107" s="7">
        <f t="shared" si="65"/>
        <v>0.008726607761232241</v>
      </c>
      <c r="N107" s="7">
        <f t="shared" si="66"/>
        <v>0.7330852388112585</v>
      </c>
      <c r="O107" s="17">
        <f t="shared" si="67"/>
        <v>0.9419729248271309</v>
      </c>
      <c r="P107" s="16">
        <f t="shared" si="68"/>
        <v>0.0009710393566694899</v>
      </c>
      <c r="Q107" s="7">
        <f t="shared" si="69"/>
        <v>5.342712391513248E-06</v>
      </c>
      <c r="R107" s="17">
        <f t="shared" si="70"/>
        <v>-0.00010897336867948678</v>
      </c>
      <c r="S107" s="22">
        <f t="shared" si="71"/>
        <v>0.0008674087003815164</v>
      </c>
      <c r="T107" s="16">
        <f t="shared" si="72"/>
        <v>3.869432937575468E-05</v>
      </c>
      <c r="U107" s="7">
        <f t="shared" si="73"/>
        <v>0.00133643653868587</v>
      </c>
      <c r="V107" s="7">
        <f t="shared" si="74"/>
        <v>0.4984526877788056</v>
      </c>
      <c r="W107" s="17">
        <f t="shared" si="75"/>
        <v>0.8277992766712688</v>
      </c>
      <c r="X107" s="20">
        <f t="shared" si="76"/>
        <v>36.34194617780079</v>
      </c>
      <c r="Y107" s="16">
        <f t="shared" si="77"/>
        <v>-0.00017309971026871083</v>
      </c>
      <c r="Z107" s="7">
        <f t="shared" si="78"/>
        <v>0.0004430230831381054</v>
      </c>
      <c r="AA107" s="17">
        <f t="shared" si="79"/>
        <v>7.75195638405476E-07</v>
      </c>
      <c r="AB107" s="22">
        <f t="shared" si="81"/>
        <v>0.00027069856850780007</v>
      </c>
      <c r="AC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s="2" customFormat="1" ht="12.75">
      <c r="A108" s="16">
        <f t="shared" si="80"/>
        <v>6.540370874218883</v>
      </c>
      <c r="B108" s="17">
        <f t="shared" si="54"/>
        <v>692.5433768974593</v>
      </c>
      <c r="C108" s="22">
        <f t="shared" si="55"/>
        <v>1E-07</v>
      </c>
      <c r="D108" s="16">
        <f t="shared" si="56"/>
        <v>-5.413051756458585</v>
      </c>
      <c r="E108" s="7">
        <f t="shared" si="57"/>
        <v>-4.463668936972913</v>
      </c>
      <c r="F108" s="7">
        <f t="shared" si="58"/>
        <v>-1.4644803278871572</v>
      </c>
      <c r="G108" s="17">
        <f t="shared" si="59"/>
        <v>-0.5150975084014854</v>
      </c>
      <c r="H108" s="16">
        <f t="shared" si="60"/>
        <v>3.1050917614905416E-08</v>
      </c>
      <c r="I108" s="7">
        <f t="shared" si="61"/>
        <v>4.031952121397175E-06</v>
      </c>
      <c r="J108" s="7">
        <f t="shared" si="62"/>
        <v>0.0715314142898057</v>
      </c>
      <c r="K108" s="17">
        <f t="shared" si="63"/>
        <v>0.3032424277137026</v>
      </c>
      <c r="L108" s="16">
        <f t="shared" si="64"/>
        <v>0.00035335613473619354</v>
      </c>
      <c r="M108" s="7">
        <f t="shared" si="65"/>
        <v>0.0073921598372359565</v>
      </c>
      <c r="N108" s="7">
        <f t="shared" si="66"/>
        <v>0.7127951417062848</v>
      </c>
      <c r="O108" s="17">
        <f t="shared" si="67"/>
        <v>0.9345995964277045</v>
      </c>
      <c r="P108" s="16">
        <f t="shared" si="68"/>
        <v>0.0008532843988633018</v>
      </c>
      <c r="Q108" s="7">
        <f t="shared" si="69"/>
        <v>4.033305144540095E-06</v>
      </c>
      <c r="R108" s="17">
        <f t="shared" si="70"/>
        <v>-0.00010176063858361244</v>
      </c>
      <c r="S108" s="22">
        <f t="shared" si="71"/>
        <v>0.0007555570654242295</v>
      </c>
      <c r="T108" s="16">
        <f t="shared" si="72"/>
        <v>2.998366332163105E-05</v>
      </c>
      <c r="U108" s="7">
        <f t="shared" si="73"/>
        <v>0.0010932723988776871</v>
      </c>
      <c r="V108" s="7">
        <f t="shared" si="74"/>
        <v>0.47429381507620416</v>
      </c>
      <c r="W108" s="17">
        <f t="shared" si="75"/>
        <v>0.8118954271466533</v>
      </c>
      <c r="X108" s="20">
        <f t="shared" si="76"/>
        <v>37.916784606038085</v>
      </c>
      <c r="Y108" s="16">
        <f t="shared" si="77"/>
        <v>-0.00016460686256890622</v>
      </c>
      <c r="Z108" s="7">
        <f t="shared" si="78"/>
        <v>0.00039562165059905464</v>
      </c>
      <c r="AA108" s="17">
        <f t="shared" si="79"/>
        <v>2.578886919560377E-06</v>
      </c>
      <c r="AB108" s="22">
        <f t="shared" si="81"/>
        <v>0.0002335936749497088</v>
      </c>
      <c r="AC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s="2" customFormat="1" ht="12.75">
      <c r="A109" s="16">
        <f t="shared" si="80"/>
        <v>6.582792137631812</v>
      </c>
      <c r="B109" s="17">
        <f t="shared" si="54"/>
        <v>722.5539855154852</v>
      </c>
      <c r="C109" s="22">
        <f t="shared" si="55"/>
        <v>1E-07</v>
      </c>
      <c r="D109" s="16">
        <f t="shared" si="56"/>
        <v>-5.4736535613341974</v>
      </c>
      <c r="E109" s="7">
        <f t="shared" si="57"/>
        <v>-4.524270741848525</v>
      </c>
      <c r="F109" s="7">
        <f t="shared" si="58"/>
        <v>-1.52508213276277</v>
      </c>
      <c r="G109" s="17">
        <f t="shared" si="59"/>
        <v>-0.5756993132770979</v>
      </c>
      <c r="H109" s="16">
        <f t="shared" si="60"/>
        <v>2.2095737906013824E-08</v>
      </c>
      <c r="I109" s="7">
        <f t="shared" si="61"/>
        <v>3.033078827652247E-06</v>
      </c>
      <c r="J109" s="7">
        <f t="shared" si="62"/>
        <v>0.06361932685231186</v>
      </c>
      <c r="K109" s="17">
        <f t="shared" si="63"/>
        <v>0.28240917648289765</v>
      </c>
      <c r="L109" s="16">
        <f t="shared" si="64"/>
        <v>0.0002828390504903133</v>
      </c>
      <c r="M109" s="7">
        <f t="shared" si="65"/>
        <v>0.006240922297523821</v>
      </c>
      <c r="N109" s="7">
        <f t="shared" si="66"/>
        <v>0.6918028578004749</v>
      </c>
      <c r="O109" s="17">
        <f t="shared" si="67"/>
        <v>0.9265194727256586</v>
      </c>
      <c r="P109" s="16">
        <f t="shared" si="68"/>
        <v>0.000749053004093383</v>
      </c>
      <c r="Q109" s="7">
        <f t="shared" si="69"/>
        <v>3.0340966536890036E-06</v>
      </c>
      <c r="R109" s="17">
        <f t="shared" si="70"/>
        <v>-9.476951611765896E-05</v>
      </c>
      <c r="S109" s="22">
        <f t="shared" si="71"/>
        <v>0.0006573175846294131</v>
      </c>
      <c r="T109" s="16">
        <f t="shared" si="72"/>
        <v>2.3152734918929774E-05</v>
      </c>
      <c r="U109" s="7">
        <f t="shared" si="73"/>
        <v>0.0008912991160784367</v>
      </c>
      <c r="V109" s="7">
        <f t="shared" si="74"/>
        <v>0.4502292238352703</v>
      </c>
      <c r="W109" s="17">
        <f t="shared" si="75"/>
        <v>0.7951156943916062</v>
      </c>
      <c r="X109" s="20">
        <f t="shared" si="76"/>
        <v>39.559866932467266</v>
      </c>
      <c r="Y109" s="16">
        <f t="shared" si="77"/>
        <v>-0.00015568227025719431</v>
      </c>
      <c r="Z109" s="7">
        <f t="shared" si="78"/>
        <v>0.0003529361460227599</v>
      </c>
      <c r="AA109" s="17">
        <f t="shared" si="79"/>
        <v>4.020434623199471E-06</v>
      </c>
      <c r="AB109" s="22">
        <f t="shared" si="81"/>
        <v>0.00020127431038876505</v>
      </c>
      <c r="AC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s="2" customFormat="1" ht="12.75">
      <c r="A110" s="16">
        <f t="shared" si="80"/>
        <v>6.625213401044741</v>
      </c>
      <c r="B110" s="17">
        <f t="shared" si="54"/>
        <v>753.8650709840141</v>
      </c>
      <c r="C110" s="22">
        <f t="shared" si="55"/>
        <v>1E-07</v>
      </c>
      <c r="D110" s="16">
        <f t="shared" si="56"/>
        <v>-5.534255366209811</v>
      </c>
      <c r="E110" s="7">
        <f t="shared" si="57"/>
        <v>-4.584872546724138</v>
      </c>
      <c r="F110" s="7">
        <f t="shared" si="58"/>
        <v>-1.5856839376383824</v>
      </c>
      <c r="G110" s="17">
        <f t="shared" si="59"/>
        <v>-0.6363011181527106</v>
      </c>
      <c r="H110" s="16">
        <f t="shared" si="60"/>
        <v>1.566728968782627E-08</v>
      </c>
      <c r="I110" s="7">
        <f t="shared" si="61"/>
        <v>2.273629813753786E-06</v>
      </c>
      <c r="J110" s="7">
        <f t="shared" si="62"/>
        <v>0.056405514402235846</v>
      </c>
      <c r="K110" s="17">
        <f t="shared" si="63"/>
        <v>0.2622900241987751</v>
      </c>
      <c r="L110" s="16">
        <f t="shared" si="64"/>
        <v>0.0002256133441496111</v>
      </c>
      <c r="M110" s="7">
        <f t="shared" si="65"/>
        <v>0.005251381114841469</v>
      </c>
      <c r="N110" s="7">
        <f t="shared" si="66"/>
        <v>0.6701636854629927</v>
      </c>
      <c r="O110" s="17">
        <f t="shared" si="67"/>
        <v>0.9176972523292822</v>
      </c>
      <c r="P110" s="16">
        <f t="shared" si="68"/>
        <v>0.0006568658927464232</v>
      </c>
      <c r="Q110" s="7">
        <f t="shared" si="69"/>
        <v>2.274392787535175E-06</v>
      </c>
      <c r="R110" s="17">
        <f t="shared" si="70"/>
        <v>-8.801802754915895E-05</v>
      </c>
      <c r="S110" s="22">
        <f t="shared" si="71"/>
        <v>0.0005711222579847994</v>
      </c>
      <c r="T110" s="16">
        <f t="shared" si="72"/>
        <v>1.781551920321256E-05</v>
      </c>
      <c r="U110" s="7">
        <f t="shared" si="73"/>
        <v>0.0007241537410188625</v>
      </c>
      <c r="V110" s="7">
        <f t="shared" si="74"/>
        <v>0.4263463237927635</v>
      </c>
      <c r="W110" s="17">
        <f t="shared" si="75"/>
        <v>0.7774767174572952</v>
      </c>
      <c r="X110" s="20">
        <f t="shared" si="76"/>
        <v>41.27415043166134</v>
      </c>
      <c r="Y110" s="16">
        <f t="shared" si="77"/>
        <v>-0.0001465067231994082</v>
      </c>
      <c r="Z110" s="7">
        <f t="shared" si="78"/>
        <v>0.0003145204102357895</v>
      </c>
      <c r="AA110" s="17">
        <f t="shared" si="79"/>
        <v>5.146813817967029E-06</v>
      </c>
      <c r="AB110" s="22">
        <f t="shared" si="81"/>
        <v>0.0001731605008543483</v>
      </c>
      <c r="AC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s="2" customFormat="1" ht="12.75">
      <c r="A111" s="16">
        <f t="shared" si="80"/>
        <v>6.66763466445767</v>
      </c>
      <c r="B111" s="17">
        <f t="shared" si="54"/>
        <v>786.5329880428055</v>
      </c>
      <c r="C111" s="22">
        <f t="shared" si="55"/>
        <v>1E-07</v>
      </c>
      <c r="D111" s="16">
        <f t="shared" si="56"/>
        <v>-5.594857171085423</v>
      </c>
      <c r="E111" s="7">
        <f t="shared" si="57"/>
        <v>-4.64547435159975</v>
      </c>
      <c r="F111" s="7">
        <f t="shared" si="58"/>
        <v>-1.6462857425139952</v>
      </c>
      <c r="G111" s="17">
        <f t="shared" si="59"/>
        <v>-0.6969029230283234</v>
      </c>
      <c r="H111" s="16">
        <f t="shared" si="60"/>
        <v>1.1069543282005156E-08</v>
      </c>
      <c r="I111" s="7">
        <f t="shared" si="61"/>
        <v>1.698330695076855E-06</v>
      </c>
      <c r="J111" s="7">
        <f t="shared" si="62"/>
        <v>0.04985245570386254</v>
      </c>
      <c r="K111" s="17">
        <f t="shared" si="63"/>
        <v>0.24293170062821323</v>
      </c>
      <c r="L111" s="16">
        <f t="shared" si="64"/>
        <v>0.00017934389883722535</v>
      </c>
      <c r="M111" s="7">
        <f t="shared" si="65"/>
        <v>0.004403942093046509</v>
      </c>
      <c r="N111" s="7">
        <f t="shared" si="66"/>
        <v>0.6479394434931498</v>
      </c>
      <c r="O111" s="17">
        <f t="shared" si="67"/>
        <v>0.908100080391135</v>
      </c>
      <c r="P111" s="16">
        <f t="shared" si="68"/>
        <v>0.0005753980416733075</v>
      </c>
      <c r="Q111" s="7">
        <f t="shared" si="69"/>
        <v>1.6989006127409504E-06</v>
      </c>
      <c r="R111" s="17">
        <f t="shared" si="70"/>
        <v>-8.152185422901784E-05</v>
      </c>
      <c r="S111" s="22">
        <f t="shared" si="71"/>
        <v>0.0004955750880570306</v>
      </c>
      <c r="T111" s="16">
        <f t="shared" si="72"/>
        <v>1.3660658552461236E-05</v>
      </c>
      <c r="U111" s="7">
        <f t="shared" si="73"/>
        <v>0.0005863373440506692</v>
      </c>
      <c r="V111" s="7">
        <f t="shared" si="74"/>
        <v>0.4027305732205171</v>
      </c>
      <c r="W111" s="17">
        <f t="shared" si="75"/>
        <v>0.7590024470602225</v>
      </c>
      <c r="X111" s="20">
        <f t="shared" si="76"/>
        <v>43.062720528447514</v>
      </c>
      <c r="Y111" s="16">
        <f t="shared" si="77"/>
        <v>-0.0001372299989183969</v>
      </c>
      <c r="Z111" s="7">
        <f t="shared" si="78"/>
        <v>0.00027996879521595067</v>
      </c>
      <c r="AA111" s="17">
        <f t="shared" si="79"/>
        <v>5.9997459951382845E-06</v>
      </c>
      <c r="AB111" s="22">
        <f t="shared" si="81"/>
        <v>0.00014873854229269207</v>
      </c>
      <c r="AC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s="2" customFormat="1" ht="12.75">
      <c r="A112" s="16">
        <f t="shared" si="80"/>
        <v>6.710055927870599</v>
      </c>
      <c r="B112" s="17">
        <f t="shared" si="54"/>
        <v>820.6165335025349</v>
      </c>
      <c r="C112" s="22">
        <f t="shared" si="55"/>
        <v>1E-07</v>
      </c>
      <c r="D112" s="16">
        <f t="shared" si="56"/>
        <v>-5.655458975961036</v>
      </c>
      <c r="E112" s="7">
        <f t="shared" si="57"/>
        <v>-4.706076156475363</v>
      </c>
      <c r="F112" s="7">
        <f t="shared" si="58"/>
        <v>-1.706887547389608</v>
      </c>
      <c r="G112" s="17">
        <f t="shared" si="59"/>
        <v>-0.757504727903936</v>
      </c>
      <c r="H112" s="16">
        <f t="shared" si="60"/>
        <v>7.793188538940399E-09</v>
      </c>
      <c r="I112" s="7">
        <f t="shared" si="61"/>
        <v>1.2641248363642887E-06</v>
      </c>
      <c r="J112" s="7">
        <f t="shared" si="62"/>
        <v>0.04392144512220364</v>
      </c>
      <c r="K112" s="17">
        <f t="shared" si="63"/>
        <v>0.22437369536485585</v>
      </c>
      <c r="L112" s="16">
        <f t="shared" si="64"/>
        <v>0.00014207008936506504</v>
      </c>
      <c r="M112" s="7">
        <f t="shared" si="65"/>
        <v>0.0036808581229059723</v>
      </c>
      <c r="N112" s="7">
        <f t="shared" si="66"/>
        <v>0.6251979692600843</v>
      </c>
      <c r="O112" s="17">
        <f t="shared" si="67"/>
        <v>0.8976981451473831</v>
      </c>
      <c r="P112" s="16">
        <f t="shared" si="68"/>
        <v>0.0005034637669359271</v>
      </c>
      <c r="Q112" s="7">
        <f t="shared" si="69"/>
        <v>1.2645490453101401E-06</v>
      </c>
      <c r="R112" s="17">
        <f t="shared" si="70"/>
        <v>-7.52942478855538E-05</v>
      </c>
      <c r="S112" s="22">
        <f t="shared" si="71"/>
        <v>0.0004294340680956834</v>
      </c>
      <c r="T112" s="16">
        <f t="shared" si="72"/>
        <v>1.0438069840801312E-05</v>
      </c>
      <c r="U112" s="7">
        <f t="shared" si="73"/>
        <v>0.0004731198466365605</v>
      </c>
      <c r="V112" s="7">
        <f t="shared" si="74"/>
        <v>0.3794645490317248</v>
      </c>
      <c r="W112" s="17">
        <f t="shared" si="75"/>
        <v>0.7397242364001319</v>
      </c>
      <c r="X112" s="20">
        <f t="shared" si="76"/>
        <v>44.92879635115806</v>
      </c>
      <c r="Y112" s="16">
        <f t="shared" si="77"/>
        <v>-0.00012797579751121097</v>
      </c>
      <c r="Z112" s="7">
        <f t="shared" si="78"/>
        <v>0.00024891311134810263</v>
      </c>
      <c r="AA112" s="17">
        <f t="shared" si="79"/>
        <v>6.616474069476348E-06</v>
      </c>
      <c r="AB112" s="22">
        <f t="shared" si="81"/>
        <v>0.000127553787906368</v>
      </c>
      <c r="AC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s="2" customFormat="1" ht="12.75">
      <c r="A113" s="16">
        <f t="shared" si="80"/>
        <v>6.7524771912835275</v>
      </c>
      <c r="B113" s="17">
        <f t="shared" si="54"/>
        <v>856.1770520692617</v>
      </c>
      <c r="C113" s="22">
        <f t="shared" si="55"/>
        <v>1E-07</v>
      </c>
      <c r="D113" s="16">
        <f t="shared" si="56"/>
        <v>-5.716060780836648</v>
      </c>
      <c r="E113" s="7">
        <f t="shared" si="57"/>
        <v>-4.766677961350975</v>
      </c>
      <c r="F113" s="7">
        <f t="shared" si="58"/>
        <v>-1.7674893522652204</v>
      </c>
      <c r="G113" s="17">
        <f t="shared" si="59"/>
        <v>-0.8181065327795487</v>
      </c>
      <c r="H113" s="16">
        <f t="shared" si="60"/>
        <v>5.4670057370032055E-09</v>
      </c>
      <c r="I113" s="7">
        <f t="shared" si="61"/>
        <v>9.376087732881899E-07</v>
      </c>
      <c r="J113" s="7">
        <f t="shared" si="62"/>
        <v>0.038573108178559856</v>
      </c>
      <c r="K113" s="17">
        <f t="shared" si="63"/>
        <v>0.20664811917596215</v>
      </c>
      <c r="L113" s="16">
        <f t="shared" si="64"/>
        <v>0.0001121529775170993</v>
      </c>
      <c r="M113" s="7">
        <f t="shared" si="65"/>
        <v>0.0030661418074238167</v>
      </c>
      <c r="N113" s="7">
        <f t="shared" si="66"/>
        <v>0.6020125128461158</v>
      </c>
      <c r="O113" s="17">
        <f t="shared" si="67"/>
        <v>0.8864652802982953</v>
      </c>
      <c r="P113" s="16">
        <f t="shared" si="68"/>
        <v>0.00044000298935798924</v>
      </c>
      <c r="Q113" s="7">
        <f t="shared" si="69"/>
        <v>9.379234115405966E-07</v>
      </c>
      <c r="R113" s="17">
        <f t="shared" si="70"/>
        <v>-6.934598409593902E-05</v>
      </c>
      <c r="S113" s="22">
        <f t="shared" si="71"/>
        <v>0.0003715949286735908</v>
      </c>
      <c r="T113" s="16">
        <f t="shared" si="72"/>
        <v>7.94772183743131E-06</v>
      </c>
      <c r="U113" s="7">
        <f t="shared" si="73"/>
        <v>0.0003804512928571313</v>
      </c>
      <c r="V113" s="7">
        <f t="shared" si="74"/>
        <v>0.35662707315531295</v>
      </c>
      <c r="W113" s="17">
        <f t="shared" si="75"/>
        <v>0.7196808253304815</v>
      </c>
      <c r="X113" s="20">
        <f t="shared" si="76"/>
        <v>46.87573652552527</v>
      </c>
      <c r="Y113" s="16">
        <f t="shared" si="77"/>
        <v>-0.00011884574403408007</v>
      </c>
      <c r="Z113" s="7">
        <f t="shared" si="78"/>
        <v>0.00022101957045026635</v>
      </c>
      <c r="AA113" s="17">
        <f t="shared" si="79"/>
        <v>7.0303674511924665E-06</v>
      </c>
      <c r="AB113" s="22">
        <f t="shared" si="81"/>
        <v>0.00010920419386737875</v>
      </c>
      <c r="AC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s="2" customFormat="1" ht="12.75">
      <c r="A114" s="16">
        <f t="shared" si="80"/>
        <v>6.794898454696456</v>
      </c>
      <c r="B114" s="17">
        <f t="shared" si="54"/>
        <v>893.2785467546844</v>
      </c>
      <c r="C114" s="22">
        <f t="shared" si="55"/>
        <v>1E-07</v>
      </c>
      <c r="D114" s="16">
        <f t="shared" si="56"/>
        <v>-5.776662585712261</v>
      </c>
      <c r="E114" s="7">
        <f t="shared" si="57"/>
        <v>-4.827279766226589</v>
      </c>
      <c r="F114" s="7">
        <f t="shared" si="58"/>
        <v>-1.8280911571408331</v>
      </c>
      <c r="G114" s="17">
        <f t="shared" si="59"/>
        <v>-0.8787083376551611</v>
      </c>
      <c r="H114" s="16">
        <f t="shared" si="60"/>
        <v>3.8214833519845115E-09</v>
      </c>
      <c r="I114" s="7">
        <f t="shared" si="61"/>
        <v>6.929727873750124E-07</v>
      </c>
      <c r="J114" s="7">
        <f t="shared" si="62"/>
        <v>0.033767877566128646</v>
      </c>
      <c r="K114" s="17">
        <f t="shared" si="63"/>
        <v>0.18977967697515374</v>
      </c>
      <c r="L114" s="16">
        <f t="shared" si="64"/>
        <v>8.822852632195399E-05</v>
      </c>
      <c r="M114" s="7">
        <f t="shared" si="65"/>
        <v>0.002545467057698536</v>
      </c>
      <c r="N114" s="7">
        <f t="shared" si="66"/>
        <v>0.5784610353351768</v>
      </c>
      <c r="O114" s="17">
        <f t="shared" si="67"/>
        <v>0.8743795622563435</v>
      </c>
      <c r="P114" s="16">
        <f t="shared" si="68"/>
        <v>0.0003840686476061736</v>
      </c>
      <c r="Q114" s="7">
        <f t="shared" si="69"/>
        <v>6.932053318573133E-07</v>
      </c>
      <c r="R114" s="17">
        <f t="shared" si="70"/>
        <v>-6.36853532165238E-05</v>
      </c>
      <c r="S114" s="22">
        <f t="shared" si="71"/>
        <v>0.0003210764997215071</v>
      </c>
      <c r="T114" s="16">
        <f t="shared" si="72"/>
        <v>6.030281036628615E-06</v>
      </c>
      <c r="U114" s="7">
        <f t="shared" si="73"/>
        <v>0.0003048798980739287</v>
      </c>
      <c r="V114" s="7">
        <f t="shared" si="74"/>
        <v>0.3342924094266355</v>
      </c>
      <c r="W114" s="17">
        <f t="shared" si="75"/>
        <v>0.6989182132524199</v>
      </c>
      <c r="X114" s="20">
        <f t="shared" si="76"/>
        <v>48.90704521964846</v>
      </c>
      <c r="Y114" s="16">
        <f t="shared" si="77"/>
        <v>-0.00010992264818644791</v>
      </c>
      <c r="Z114" s="7">
        <f t="shared" si="78"/>
        <v>0.0001959858012976437</v>
      </c>
      <c r="AA114" s="17">
        <f t="shared" si="79"/>
        <v>7.271393448971047E-06</v>
      </c>
      <c r="AB114" s="22">
        <f t="shared" si="81"/>
        <v>9.333454656016682E-05</v>
      </c>
      <c r="AC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s="2" customFormat="1" ht="12.75">
      <c r="A115" s="16">
        <f t="shared" si="80"/>
        <v>6.837319718109385</v>
      </c>
      <c r="B115" s="17">
        <f t="shared" si="54"/>
        <v>931.9877940709041</v>
      </c>
      <c r="C115" s="22">
        <f t="shared" si="55"/>
        <v>1E-07</v>
      </c>
      <c r="D115" s="16">
        <f t="shared" si="56"/>
        <v>-5.837264390587873</v>
      </c>
      <c r="E115" s="7">
        <f t="shared" si="57"/>
        <v>-4.887881571102201</v>
      </c>
      <c r="F115" s="7">
        <f t="shared" si="58"/>
        <v>-1.8886929620164457</v>
      </c>
      <c r="G115" s="17">
        <f t="shared" si="59"/>
        <v>-0.9393101425307738</v>
      </c>
      <c r="H115" s="16">
        <f t="shared" si="60"/>
        <v>2.66171629181855E-09</v>
      </c>
      <c r="I115" s="7">
        <f t="shared" si="61"/>
        <v>5.103550044793792E-07</v>
      </c>
      <c r="J115" s="7">
        <f t="shared" si="62"/>
        <v>0.029466425156793097</v>
      </c>
      <c r="K115" s="17">
        <f t="shared" si="63"/>
        <v>0.17378574801343627</v>
      </c>
      <c r="L115" s="16">
        <f t="shared" si="64"/>
        <v>6.916642489351865E-05</v>
      </c>
      <c r="M115" s="7">
        <f t="shared" si="65"/>
        <v>0.002106062956692578</v>
      </c>
      <c r="N115" s="7">
        <f t="shared" si="66"/>
        <v>0.5546254215846715</v>
      </c>
      <c r="O115" s="17">
        <f t="shared" si="67"/>
        <v>0.8614238904898917</v>
      </c>
      <c r="P115" s="16">
        <f t="shared" si="68"/>
        <v>0.00033481521096001614</v>
      </c>
      <c r="Q115" s="7">
        <f t="shared" si="69"/>
        <v>5.105262669625077E-07</v>
      </c>
      <c r="R115" s="17">
        <f t="shared" si="70"/>
        <v>-5.8318187292954854E-05</v>
      </c>
      <c r="S115" s="22">
        <f t="shared" si="71"/>
        <v>0.0002770075499340238</v>
      </c>
      <c r="T115" s="16">
        <f t="shared" si="72"/>
        <v>4.559355529010212E-06</v>
      </c>
      <c r="U115" s="7">
        <f t="shared" si="73"/>
        <v>0.00024347701674098943</v>
      </c>
      <c r="V115" s="7">
        <f t="shared" si="74"/>
        <v>0.3125295436534318</v>
      </c>
      <c r="W115" s="17">
        <f t="shared" si="75"/>
        <v>0.6774894183520566</v>
      </c>
      <c r="X115" s="20">
        <f t="shared" si="76"/>
        <v>51.026378450913015</v>
      </c>
      <c r="Y115" s="16">
        <f t="shared" si="77"/>
        <v>-0.00010127317720293552</v>
      </c>
      <c r="Z115" s="7">
        <f t="shared" si="78"/>
        <v>0.00017353799327863277</v>
      </c>
      <c r="AA115" s="17">
        <f t="shared" si="79"/>
        <v>7.366485463520521E-06</v>
      </c>
      <c r="AB115" s="22">
        <f t="shared" si="81"/>
        <v>7.963130153921777E-05</v>
      </c>
      <c r="AC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s="2" customFormat="1" ht="12.75">
      <c r="A116" s="16">
        <f t="shared" si="80"/>
        <v>6.879740981522314</v>
      </c>
      <c r="B116" s="17">
        <f t="shared" si="54"/>
        <v>972.3744642170262</v>
      </c>
      <c r="C116" s="22">
        <f t="shared" si="55"/>
        <v>1E-07</v>
      </c>
      <c r="D116" s="16">
        <f t="shared" si="56"/>
        <v>-5.897866195463486</v>
      </c>
      <c r="E116" s="7">
        <f t="shared" si="57"/>
        <v>-4.948483375977814</v>
      </c>
      <c r="F116" s="7">
        <f t="shared" si="58"/>
        <v>-1.9492947668920584</v>
      </c>
      <c r="G116" s="17">
        <f t="shared" si="59"/>
        <v>-0.9999119474063864</v>
      </c>
      <c r="H116" s="16">
        <f t="shared" si="60"/>
        <v>1.8473030882759645E-09</v>
      </c>
      <c r="I116" s="7">
        <f t="shared" si="61"/>
        <v>3.7453218637573116E-07</v>
      </c>
      <c r="J116" s="7">
        <f t="shared" si="62"/>
        <v>0.02563004688477266</v>
      </c>
      <c r="K116" s="17">
        <f t="shared" si="63"/>
        <v>0.15867656681253972</v>
      </c>
      <c r="L116" s="16">
        <f t="shared" si="64"/>
        <v>5.4034085364751405E-05</v>
      </c>
      <c r="M116" s="7">
        <f t="shared" si="65"/>
        <v>0.0017366028516243581</v>
      </c>
      <c r="N116" s="7">
        <f t="shared" si="66"/>
        <v>0.530590619777791</v>
      </c>
      <c r="O116" s="17">
        <f t="shared" si="67"/>
        <v>0.8475865386394374</v>
      </c>
      <c r="P116" s="16">
        <f t="shared" si="68"/>
        <v>0.0002914882348781812</v>
      </c>
      <c r="Q116" s="7">
        <f t="shared" si="69"/>
        <v>3.746578700893957E-07</v>
      </c>
      <c r="R116" s="17">
        <f t="shared" si="70"/>
        <v>-5.324792077691724E-05</v>
      </c>
      <c r="S116" s="22">
        <f t="shared" si="71"/>
        <v>0.00023861497197135334</v>
      </c>
      <c r="T116" s="16">
        <f t="shared" si="72"/>
        <v>3.435096955994865E-06</v>
      </c>
      <c r="U116" s="7">
        <f t="shared" si="73"/>
        <v>0.00019376900798351304</v>
      </c>
      <c r="V116" s="7">
        <f t="shared" si="74"/>
        <v>0.29140155761349795</v>
      </c>
      <c r="W116" s="17">
        <f t="shared" si="75"/>
        <v>0.6554541231937699</v>
      </c>
      <c r="X116" s="20">
        <f t="shared" si="76"/>
        <v>53.237550666212904</v>
      </c>
      <c r="Y116" s="16">
        <f t="shared" si="77"/>
        <v>-9.295006851357751E-05</v>
      </c>
      <c r="Z116" s="7">
        <f t="shared" si="78"/>
        <v>0.00015342820631136813</v>
      </c>
      <c r="AA116" s="17">
        <f t="shared" si="79"/>
        <v>7.33983316673277E-06</v>
      </c>
      <c r="AB116" s="22">
        <f t="shared" si="81"/>
        <v>6.781797096452339E-05</v>
      </c>
      <c r="AC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s="2" customFormat="1" ht="12.75">
      <c r="A117" s="16">
        <f t="shared" si="80"/>
        <v>6.922162244935243</v>
      </c>
      <c r="B117" s="17">
        <f t="shared" si="54"/>
        <v>1014.5112464739166</v>
      </c>
      <c r="C117" s="22">
        <f t="shared" si="55"/>
        <v>1E-07</v>
      </c>
      <c r="D117" s="16">
        <f t="shared" si="56"/>
        <v>-5.958468000339099</v>
      </c>
      <c r="E117" s="7">
        <f t="shared" si="57"/>
        <v>-5.009085180853426</v>
      </c>
      <c r="F117" s="7">
        <f t="shared" si="58"/>
        <v>-2.009896571767671</v>
      </c>
      <c r="G117" s="17">
        <f t="shared" si="59"/>
        <v>-1.060513752281999</v>
      </c>
      <c r="H117" s="16">
        <f t="shared" si="60"/>
        <v>1.277498662410892E-09</v>
      </c>
      <c r="I117" s="7">
        <f t="shared" si="61"/>
        <v>2.738832085569243E-07</v>
      </c>
      <c r="J117" s="7">
        <f t="shared" si="62"/>
        <v>0.02222099868833849</v>
      </c>
      <c r="K117" s="17">
        <f t="shared" si="63"/>
        <v>0.14445549654595213</v>
      </c>
      <c r="L117" s="16">
        <f t="shared" si="64"/>
        <v>4.206535941975176E-05</v>
      </c>
      <c r="M117" s="7">
        <f t="shared" si="65"/>
        <v>0.0014270912800053992</v>
      </c>
      <c r="N117" s="7">
        <f t="shared" si="66"/>
        <v>0.506443721710608</v>
      </c>
      <c r="O117" s="17">
        <f t="shared" si="67"/>
        <v>0.8328616638157578</v>
      </c>
      <c r="P117" s="16">
        <f t="shared" si="68"/>
        <v>0.0002534148964039388</v>
      </c>
      <c r="Q117" s="7">
        <f t="shared" si="69"/>
        <v>2.739751169696428E-07</v>
      </c>
      <c r="R117" s="17">
        <f t="shared" si="70"/>
        <v>-4.847568226602965E-05</v>
      </c>
      <c r="S117" s="22">
        <f t="shared" si="71"/>
        <v>0.00020521318925487882</v>
      </c>
      <c r="T117" s="16">
        <f t="shared" si="72"/>
        <v>2.578949495846139E-06</v>
      </c>
      <c r="U117" s="7">
        <f t="shared" si="73"/>
        <v>0.00015367584453052086</v>
      </c>
      <c r="V117" s="7">
        <f t="shared" si="74"/>
        <v>0.2709651055863699</v>
      </c>
      <c r="W117" s="17">
        <f t="shared" si="75"/>
        <v>0.6328782091523337</v>
      </c>
      <c r="X117" s="20">
        <f t="shared" si="76"/>
        <v>55.54454160731983</v>
      </c>
      <c r="Y117" s="16">
        <f t="shared" si="77"/>
        <v>-8.499398361807781E-05</v>
      </c>
      <c r="Z117" s="7">
        <f t="shared" si="78"/>
        <v>0.00013543187085714753</v>
      </c>
      <c r="AA117" s="17">
        <f t="shared" si="79"/>
        <v>7.21311516595523E-06</v>
      </c>
      <c r="AB117" s="22">
        <f t="shared" si="81"/>
        <v>5.765100240502495E-05</v>
      </c>
      <c r="AC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s="2" customFormat="1" ht="12.75">
      <c r="A118" s="16">
        <f t="shared" si="80"/>
        <v>6.964583508348172</v>
      </c>
      <c r="B118" s="17">
        <f t="shared" si="54"/>
        <v>1058.4739800328027</v>
      </c>
      <c r="C118" s="22">
        <f t="shared" si="55"/>
        <v>1E-07</v>
      </c>
      <c r="D118" s="16">
        <f t="shared" si="56"/>
        <v>-6.019069805214712</v>
      </c>
      <c r="E118" s="7">
        <f t="shared" si="57"/>
        <v>-5.069686985729039</v>
      </c>
      <c r="F118" s="7">
        <f t="shared" si="58"/>
        <v>-2.0704983766432834</v>
      </c>
      <c r="G118" s="17">
        <f t="shared" si="59"/>
        <v>-1.1211155571576117</v>
      </c>
      <c r="H118" s="16">
        <f t="shared" si="60"/>
        <v>8.802945039576571E-10</v>
      </c>
      <c r="I118" s="7">
        <f t="shared" si="61"/>
        <v>1.9957223162947457E-07</v>
      </c>
      <c r="J118" s="7">
        <f t="shared" si="62"/>
        <v>0.019202782897328685</v>
      </c>
      <c r="K118" s="17">
        <f t="shared" si="63"/>
        <v>0.13111938504516174</v>
      </c>
      <c r="L118" s="16">
        <f t="shared" si="64"/>
        <v>3.2633521104719065E-05</v>
      </c>
      <c r="M118" s="7">
        <f t="shared" si="65"/>
        <v>0.001168750972120991</v>
      </c>
      <c r="N118" s="7">
        <f t="shared" si="66"/>
        <v>0.4822731182853044</v>
      </c>
      <c r="O118" s="17">
        <f t="shared" si="67"/>
        <v>0.8172497615340415</v>
      </c>
      <c r="P118" s="16">
        <f t="shared" si="68"/>
        <v>0.0002199954428823097</v>
      </c>
      <c r="Q118" s="7">
        <f t="shared" si="69"/>
        <v>1.9963920312118596E-07</v>
      </c>
      <c r="R118" s="17">
        <f t="shared" si="70"/>
        <v>-4.4000413970710676E-05</v>
      </c>
      <c r="S118" s="22">
        <f t="shared" si="71"/>
        <v>0.00017619466811472022</v>
      </c>
      <c r="T118" s="16">
        <f t="shared" si="72"/>
        <v>1.929361794106299E-06</v>
      </c>
      <c r="U118" s="7">
        <f t="shared" si="73"/>
        <v>0.00012145620583525751</v>
      </c>
      <c r="V118" s="7">
        <f t="shared" si="74"/>
        <v>0.2512699996842054</v>
      </c>
      <c r="W118" s="17">
        <f t="shared" si="75"/>
        <v>0.6098331846416931</v>
      </c>
      <c r="X118" s="20">
        <f t="shared" si="76"/>
        <v>57.95150347375573</v>
      </c>
      <c r="Y118" s="16">
        <f t="shared" si="77"/>
        <v>-7.743508337057397E-05</v>
      </c>
      <c r="Z118" s="7">
        <f t="shared" si="78"/>
        <v>0.00011934547613627187</v>
      </c>
      <c r="AA118" s="17">
        <f t="shared" si="79"/>
        <v>7.005690517219236E-06</v>
      </c>
      <c r="AB118" s="22">
        <f t="shared" si="81"/>
        <v>4.891608328291713E-05</v>
      </c>
      <c r="AC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s="2" customFormat="1" ht="12.75">
      <c r="A119" s="16">
        <f t="shared" si="80"/>
        <v>7.007004771761101</v>
      </c>
      <c r="B119" s="17">
        <f t="shared" si="54"/>
        <v>1104.3417904931891</v>
      </c>
      <c r="C119" s="22">
        <f t="shared" si="55"/>
        <v>1E-07</v>
      </c>
      <c r="D119" s="16">
        <f t="shared" si="56"/>
        <v>-6.079671610090324</v>
      </c>
      <c r="E119" s="7">
        <f t="shared" si="57"/>
        <v>-5.130288790604651</v>
      </c>
      <c r="F119" s="7">
        <f t="shared" si="58"/>
        <v>-2.1311001815188964</v>
      </c>
      <c r="G119" s="17">
        <f t="shared" si="59"/>
        <v>-1.1817173620332244</v>
      </c>
      <c r="H119" s="16">
        <f t="shared" si="60"/>
        <v>6.044216238620947E-10</v>
      </c>
      <c r="I119" s="7">
        <f t="shared" si="61"/>
        <v>1.4490796129695838E-07</v>
      </c>
      <c r="J119" s="7">
        <f t="shared" si="62"/>
        <v>0.016540385547612946</v>
      </c>
      <c r="K119" s="17">
        <f t="shared" si="63"/>
        <v>0.11865899240121602</v>
      </c>
      <c r="L119" s="16">
        <f t="shared" si="64"/>
        <v>2.5228072306426874E-05</v>
      </c>
      <c r="M119" s="7">
        <f t="shared" si="65"/>
        <v>0.0009539118147645631</v>
      </c>
      <c r="N119" s="7">
        <f t="shared" si="66"/>
        <v>0.45816762407787337</v>
      </c>
      <c r="O119" s="17">
        <f t="shared" si="67"/>
        <v>0.8007580541154953</v>
      </c>
      <c r="P119" s="16">
        <f t="shared" si="68"/>
        <v>0.0001906954859387986</v>
      </c>
      <c r="Q119" s="7">
        <f t="shared" si="69"/>
        <v>1.449565888151741E-07</v>
      </c>
      <c r="R119" s="17">
        <f t="shared" si="70"/>
        <v>-3.9819015206657825E-05</v>
      </c>
      <c r="S119" s="22">
        <f t="shared" si="71"/>
        <v>0.00015102142732095595</v>
      </c>
      <c r="T119" s="16">
        <f t="shared" si="72"/>
        <v>1.4383025491726542E-06</v>
      </c>
      <c r="U119" s="7">
        <f t="shared" si="73"/>
        <v>9.565871720995656E-05</v>
      </c>
      <c r="V119" s="7">
        <f t="shared" si="74"/>
        <v>0.23235890780011914</v>
      </c>
      <c r="W119" s="17">
        <f t="shared" si="75"/>
        <v>0.5863955145036674</v>
      </c>
      <c r="X119" s="20">
        <f t="shared" si="76"/>
        <v>60.462768396060454</v>
      </c>
      <c r="Y119" s="16">
        <f t="shared" si="77"/>
        <v>-7.029438710686603E-05</v>
      </c>
      <c r="Z119" s="7">
        <f t="shared" si="78"/>
        <v>0.00010498447446329573</v>
      </c>
      <c r="AA119" s="17">
        <f t="shared" si="79"/>
        <v>6.734761866839064E-06</v>
      </c>
      <c r="AB119" s="22">
        <f t="shared" si="81"/>
        <v>4.142484922326877E-05</v>
      </c>
      <c r="AC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s="2" customFormat="1" ht="12.75">
      <c r="A120" s="16">
        <f t="shared" si="80"/>
        <v>7.049426035174029</v>
      </c>
      <c r="B120" s="17">
        <f t="shared" si="54"/>
        <v>1152.1972322757595</v>
      </c>
      <c r="C120" s="22">
        <f t="shared" si="55"/>
        <v>1E-07</v>
      </c>
      <c r="D120" s="16">
        <f t="shared" si="56"/>
        <v>-6.140273414965937</v>
      </c>
      <c r="E120" s="7">
        <f t="shared" si="57"/>
        <v>-5.190890595480265</v>
      </c>
      <c r="F120" s="7">
        <f t="shared" si="58"/>
        <v>-2.191701986394509</v>
      </c>
      <c r="G120" s="17">
        <f t="shared" si="59"/>
        <v>-1.242319166908837</v>
      </c>
      <c r="H120" s="16">
        <f t="shared" si="60"/>
        <v>4.1351944091161386E-10</v>
      </c>
      <c r="I120" s="7">
        <f t="shared" si="61"/>
        <v>1.048433316830355E-07</v>
      </c>
      <c r="J120" s="7">
        <f t="shared" si="62"/>
        <v>0.014200466065908413</v>
      </c>
      <c r="K120" s="17">
        <f t="shared" si="63"/>
        <v>0.10705947826250228</v>
      </c>
      <c r="L120" s="16">
        <f t="shared" si="64"/>
        <v>1.943494512146593E-05</v>
      </c>
      <c r="M120" s="7">
        <f t="shared" si="65"/>
        <v>0.0007759033162143547</v>
      </c>
      <c r="N120" s="7">
        <f t="shared" si="66"/>
        <v>0.4342150978554584</v>
      </c>
      <c r="O120" s="17">
        <f t="shared" si="67"/>
        <v>0.7834008011082587</v>
      </c>
      <c r="P120" s="16">
        <f t="shared" si="68"/>
        <v>0.0001650390727950289</v>
      </c>
      <c r="Q120" s="7">
        <f t="shared" si="69"/>
        <v>1.0487851450512188E-07</v>
      </c>
      <c r="R120" s="17">
        <f t="shared" si="70"/>
        <v>-3.59265059198981E-05</v>
      </c>
      <c r="S120" s="22">
        <f t="shared" si="71"/>
        <v>0.00012921744538963592</v>
      </c>
      <c r="T120" s="16">
        <f t="shared" si="72"/>
        <v>1.0684429593288414E-06</v>
      </c>
      <c r="U120" s="7">
        <f t="shared" si="73"/>
        <v>7.507894073466304E-05</v>
      </c>
      <c r="V120" s="7">
        <f t="shared" si="74"/>
        <v>0.21426716551031388</v>
      </c>
      <c r="W120" s="17">
        <f t="shared" si="75"/>
        <v>0.5626458601813125</v>
      </c>
      <c r="X120" s="20">
        <f t="shared" si="76"/>
        <v>63.082856232905336</v>
      </c>
      <c r="Y120" s="16">
        <f t="shared" si="77"/>
        <v>-6.358496338560135E-05</v>
      </c>
      <c r="Z120" s="7">
        <f t="shared" si="78"/>
        <v>9.218143990049836E-05</v>
      </c>
      <c r="AA120" s="17">
        <f t="shared" si="79"/>
        <v>6.415519935332226E-06</v>
      </c>
      <c r="AB120" s="22">
        <f t="shared" si="81"/>
        <v>3.5011996450229235E-05</v>
      </c>
      <c r="AC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s="2" customFormat="1" ht="12.75">
      <c r="A121" s="16">
        <f t="shared" si="80"/>
        <v>7.091847298586958</v>
      </c>
      <c r="B121" s="17">
        <f t="shared" si="54"/>
        <v>1202.1264372065868</v>
      </c>
      <c r="C121" s="22">
        <f t="shared" si="55"/>
        <v>1E-07</v>
      </c>
      <c r="D121" s="16">
        <f t="shared" si="56"/>
        <v>-6.200875219841549</v>
      </c>
      <c r="E121" s="7">
        <f t="shared" si="57"/>
        <v>-5.251492400355877</v>
      </c>
      <c r="F121" s="7">
        <f t="shared" si="58"/>
        <v>-2.2523037912701214</v>
      </c>
      <c r="G121" s="17">
        <f t="shared" si="59"/>
        <v>-1.3029209717844497</v>
      </c>
      <c r="H121" s="16">
        <f t="shared" si="60"/>
        <v>2.818999478293449E-10</v>
      </c>
      <c r="I121" s="7">
        <f t="shared" si="61"/>
        <v>7.558660697348785E-08</v>
      </c>
      <c r="J121" s="7">
        <f t="shared" si="62"/>
        <v>0.012151501587433167</v>
      </c>
      <c r="K121" s="17">
        <f t="shared" si="63"/>
        <v>0.09630093640447401</v>
      </c>
      <c r="L121" s="16">
        <f t="shared" si="64"/>
        <v>1.4919699117266205E-05</v>
      </c>
      <c r="M121" s="7">
        <f t="shared" si="65"/>
        <v>0.000628951787906451</v>
      </c>
      <c r="N121" s="7">
        <f t="shared" si="66"/>
        <v>0.4105017481346993</v>
      </c>
      <c r="O121" s="17">
        <f t="shared" si="67"/>
        <v>0.7651995213419952</v>
      </c>
      <c r="P121" s="16">
        <f t="shared" si="68"/>
        <v>0.0001426024684170437</v>
      </c>
      <c r="Q121" s="7">
        <f t="shared" si="69"/>
        <v>7.561197196430388E-08</v>
      </c>
      <c r="R121" s="17">
        <f t="shared" si="70"/>
        <v>-3.2316206075131325E-05</v>
      </c>
      <c r="S121" s="22">
        <f t="shared" si="71"/>
        <v>0.00011036187431387668</v>
      </c>
      <c r="T121" s="16">
        <f t="shared" si="72"/>
        <v>7.908894090746799E-07</v>
      </c>
      <c r="U121" s="7">
        <f t="shared" si="73"/>
        <v>5.8721687611784645E-05</v>
      </c>
      <c r="V121" s="7">
        <f t="shared" si="74"/>
        <v>0.19702270082321605</v>
      </c>
      <c r="W121" s="17">
        <f t="shared" si="75"/>
        <v>0.5386682423477009</v>
      </c>
      <c r="X121" s="20">
        <f t="shared" si="76"/>
        <v>65.81648270608613</v>
      </c>
      <c r="Y121" s="16">
        <f t="shared" si="77"/>
        <v>-5.731298818756399E-05</v>
      </c>
      <c r="Z121" s="7">
        <f t="shared" si="78"/>
        <v>8.078433559873887E-05</v>
      </c>
      <c r="AA121" s="17">
        <f t="shared" si="79"/>
        <v>6.0612764758790646E-06</v>
      </c>
      <c r="AB121" s="22">
        <f t="shared" si="81"/>
        <v>2.9532623887053938E-05</v>
      </c>
      <c r="AC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s="2" customFormat="1" ht="12.75">
      <c r="A122" s="16">
        <f t="shared" si="80"/>
        <v>7.134268561999887</v>
      </c>
      <c r="B122" s="17">
        <f t="shared" si="54"/>
        <v>1254.2192695400777</v>
      </c>
      <c r="C122" s="22">
        <f t="shared" si="55"/>
        <v>1E-07</v>
      </c>
      <c r="D122" s="16">
        <f t="shared" si="56"/>
        <v>-6.261477024717162</v>
      </c>
      <c r="E122" s="7">
        <f t="shared" si="57"/>
        <v>-5.31209420523149</v>
      </c>
      <c r="F122" s="7">
        <f t="shared" si="58"/>
        <v>-2.3129055961457343</v>
      </c>
      <c r="G122" s="17">
        <f t="shared" si="59"/>
        <v>-1.3635227766600624</v>
      </c>
      <c r="H122" s="16">
        <f t="shared" si="60"/>
        <v>1.9148582719452634E-10</v>
      </c>
      <c r="I122" s="7">
        <f t="shared" si="61"/>
        <v>5.4300448582011995E-08</v>
      </c>
      <c r="J122" s="7">
        <f t="shared" si="62"/>
        <v>0.01036388883857442</v>
      </c>
      <c r="K122" s="17">
        <f t="shared" si="63"/>
        <v>0.08635896396028908</v>
      </c>
      <c r="L122" s="16">
        <f t="shared" si="64"/>
        <v>1.141333935672506E-05</v>
      </c>
      <c r="M122" s="7">
        <f t="shared" si="65"/>
        <v>0.0005080831593358148</v>
      </c>
      <c r="N122" s="7">
        <f t="shared" si="66"/>
        <v>0.38711120395045306</v>
      </c>
      <c r="O122" s="17">
        <f t="shared" si="67"/>
        <v>0.7461831176226522</v>
      </c>
      <c r="P122" s="16">
        <f t="shared" si="68"/>
        <v>0.00012300858440038865</v>
      </c>
      <c r="Q122" s="7">
        <f t="shared" si="69"/>
        <v>5.431867046595067E-08</v>
      </c>
      <c r="R122" s="17">
        <f t="shared" si="70"/>
        <v>-2.8979926675415844E-05</v>
      </c>
      <c r="S122" s="22">
        <f t="shared" si="71"/>
        <v>9.408297639543876E-05</v>
      </c>
      <c r="T122" s="16">
        <f t="shared" si="72"/>
        <v>5.833676609556804E-07</v>
      </c>
      <c r="U122" s="7">
        <f t="shared" si="73"/>
        <v>4.576820256707581E-05</v>
      </c>
      <c r="V122" s="7">
        <f t="shared" si="74"/>
        <v>0.18064606833453378</v>
      </c>
      <c r="W122" s="17">
        <f t="shared" si="75"/>
        <v>0.5145491394257748</v>
      </c>
      <c r="X122" s="20">
        <f t="shared" si="76"/>
        <v>68.66856788803695</v>
      </c>
      <c r="Y122" s="16">
        <f t="shared" si="77"/>
        <v>-5.147869686846814E-05</v>
      </c>
      <c r="Z122" s="7">
        <f t="shared" si="78"/>
        <v>7.06550031990684E-05</v>
      </c>
      <c r="AA122" s="17">
        <f t="shared" si="79"/>
        <v>5.683590715623875E-06</v>
      </c>
      <c r="AB122" s="22">
        <f t="shared" si="81"/>
        <v>2.485989704622414E-05</v>
      </c>
      <c r="AC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s="2" customFormat="1" ht="12.75">
      <c r="A123" s="16">
        <f t="shared" si="80"/>
        <v>7.176689825412816</v>
      </c>
      <c r="B123" s="17">
        <f t="shared" si="54"/>
        <v>1308.569487699664</v>
      </c>
      <c r="C123" s="22">
        <f t="shared" si="55"/>
        <v>1E-07</v>
      </c>
      <c r="D123" s="16">
        <f t="shared" si="56"/>
        <v>-6.322078829592774</v>
      </c>
      <c r="E123" s="7">
        <f t="shared" si="57"/>
        <v>-5.372696010107102</v>
      </c>
      <c r="F123" s="7">
        <f t="shared" si="58"/>
        <v>-2.373507401021347</v>
      </c>
      <c r="G123" s="17">
        <f t="shared" si="59"/>
        <v>-1.4241245815356751</v>
      </c>
      <c r="H123" s="16">
        <f t="shared" si="60"/>
        <v>1.2960454931487675E-10</v>
      </c>
      <c r="I123" s="7">
        <f t="shared" si="61"/>
        <v>3.8870094920540055E-08</v>
      </c>
      <c r="J123" s="7">
        <f t="shared" si="62"/>
        <v>0.0088100070361955</v>
      </c>
      <c r="K123" s="17">
        <f t="shared" si="63"/>
        <v>0.07720525283685509</v>
      </c>
      <c r="L123" s="16">
        <f t="shared" si="64"/>
        <v>8.70041139877653E-06</v>
      </c>
      <c r="M123" s="7">
        <f t="shared" si="65"/>
        <v>0.0004090320730959496</v>
      </c>
      <c r="N123" s="7">
        <f t="shared" si="66"/>
        <v>0.3641236209870413</v>
      </c>
      <c r="O123" s="17">
        <f t="shared" si="67"/>
        <v>0.7263878967711015</v>
      </c>
      <c r="P123" s="16">
        <f t="shared" si="68"/>
        <v>0.0001059219936285864</v>
      </c>
      <c r="Q123" s="7">
        <f t="shared" si="69"/>
        <v>3.888313876044973E-08</v>
      </c>
      <c r="R123" s="17">
        <f t="shared" si="70"/>
        <v>-2.590816822672674E-05</v>
      </c>
      <c r="S123" s="22">
        <f t="shared" si="71"/>
        <v>8.005270854062011E-05</v>
      </c>
      <c r="T123" s="16">
        <f t="shared" si="72"/>
        <v>4.287755280829586E-07</v>
      </c>
      <c r="U123" s="7">
        <f t="shared" si="73"/>
        <v>3.554776594960618E-05</v>
      </c>
      <c r="V123" s="7">
        <f t="shared" si="74"/>
        <v>0.16515058718557563</v>
      </c>
      <c r="W123" s="17">
        <f t="shared" si="75"/>
        <v>0.49037657189792516</v>
      </c>
      <c r="X123" s="20">
        <f t="shared" si="76"/>
        <v>71.64424505714133</v>
      </c>
      <c r="Y123" s="16">
        <f t="shared" si="77"/>
        <v>-4.607725362768321E-05</v>
      </c>
      <c r="Z123" s="7">
        <f t="shared" si="78"/>
        <v>6.166782041209177E-05</v>
      </c>
      <c r="AA123" s="17">
        <f t="shared" si="79"/>
        <v>5.292392552042943E-06</v>
      </c>
      <c r="AB123" s="22">
        <f t="shared" si="81"/>
        <v>2.08829593364515E-05</v>
      </c>
      <c r="AC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s="2" customFormat="1" ht="12.75">
      <c r="A124" s="16">
        <f t="shared" si="80"/>
        <v>7.219111088825745</v>
      </c>
      <c r="B124" s="17">
        <f t="shared" si="54"/>
        <v>1365.2749130273542</v>
      </c>
      <c r="C124" s="22">
        <f t="shared" si="55"/>
        <v>1E-07</v>
      </c>
      <c r="D124" s="16">
        <f t="shared" si="56"/>
        <v>-6.382680634468388</v>
      </c>
      <c r="E124" s="7">
        <f t="shared" si="57"/>
        <v>-5.433297814982715</v>
      </c>
      <c r="F124" s="7">
        <f t="shared" si="58"/>
        <v>-2.4341092058969593</v>
      </c>
      <c r="G124" s="17">
        <f t="shared" si="59"/>
        <v>-1.4847263864112876</v>
      </c>
      <c r="H124" s="16">
        <f t="shared" si="60"/>
        <v>8.740685952801641E-11</v>
      </c>
      <c r="I124" s="7">
        <f t="shared" si="61"/>
        <v>2.7725571727366116E-08</v>
      </c>
      <c r="J124" s="7">
        <f t="shared" si="62"/>
        <v>0.007464245628260979</v>
      </c>
      <c r="K124" s="17">
        <f t="shared" si="63"/>
        <v>0.06880819127319227</v>
      </c>
      <c r="L124" s="16">
        <f t="shared" si="64"/>
        <v>6.609060987816662E-06</v>
      </c>
      <c r="M124" s="7">
        <f t="shared" si="65"/>
        <v>0.0003281576688121124</v>
      </c>
      <c r="N124" s="7">
        <f t="shared" si="66"/>
        <v>0.34161485367512645</v>
      </c>
      <c r="O124" s="17">
        <f t="shared" si="67"/>
        <v>0.7058574796754034</v>
      </c>
      <c r="P124" s="16">
        <f t="shared" si="68"/>
        <v>9.104447337484891E-05</v>
      </c>
      <c r="Q124" s="7">
        <f t="shared" si="69"/>
        <v>2.7734875741666962E-08</v>
      </c>
      <c r="R124" s="17">
        <f t="shared" si="70"/>
        <v>-2.309032260602429E-05</v>
      </c>
      <c r="S124" s="22">
        <f t="shared" si="71"/>
        <v>6.79818856445663E-05</v>
      </c>
      <c r="T124" s="16">
        <f t="shared" si="72"/>
        <v>3.140346643837333E-07</v>
      </c>
      <c r="U124" s="7">
        <f t="shared" si="73"/>
        <v>2.7513265648315688E-05</v>
      </c>
      <c r="V124" s="7">
        <f t="shared" si="74"/>
        <v>0.15054257528902282</v>
      </c>
      <c r="W124" s="17">
        <f t="shared" si="75"/>
        <v>0.46623939305286255</v>
      </c>
      <c r="X124" s="20">
        <f t="shared" si="76"/>
        <v>74.7488699367785</v>
      </c>
      <c r="Y124" s="16">
        <f t="shared" si="77"/>
        <v>-4.10995753709253E-05</v>
      </c>
      <c r="Z124" s="7">
        <f t="shared" si="78"/>
        <v>5.370850999957779E-05</v>
      </c>
      <c r="AA124" s="17">
        <f t="shared" si="79"/>
        <v>4.896104418544247E-06</v>
      </c>
      <c r="AB124" s="22">
        <f t="shared" si="81"/>
        <v>1.7505039047196733E-05</v>
      </c>
      <c r="AC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s="2" customFormat="1" ht="12.75">
      <c r="A125" s="16">
        <f t="shared" si="80"/>
        <v>7.261532352238674</v>
      </c>
      <c r="B125" s="17">
        <f t="shared" si="54"/>
        <v>1424.4376058458574</v>
      </c>
      <c r="C125" s="22">
        <f t="shared" si="55"/>
        <v>1E-07</v>
      </c>
      <c r="D125" s="16">
        <f t="shared" si="56"/>
        <v>-6.443282439344</v>
      </c>
      <c r="E125" s="7">
        <f t="shared" si="57"/>
        <v>-5.493899619858327</v>
      </c>
      <c r="F125" s="7">
        <f t="shared" si="58"/>
        <v>-2.4947110107725723</v>
      </c>
      <c r="G125" s="17">
        <f t="shared" si="59"/>
        <v>-1.5453281912869001</v>
      </c>
      <c r="H125" s="16">
        <f t="shared" si="60"/>
        <v>5.873690422930622E-11</v>
      </c>
      <c r="I125" s="7">
        <f t="shared" si="61"/>
        <v>1.9705945542014547E-08</v>
      </c>
      <c r="J125" s="7">
        <f t="shared" si="62"/>
        <v>0.0063030009350625305</v>
      </c>
      <c r="K125" s="17">
        <f t="shared" si="63"/>
        <v>0.061133464194196296</v>
      </c>
      <c r="L125" s="16">
        <f t="shared" si="64"/>
        <v>5.0027777278582874E-06</v>
      </c>
      <c r="M125" s="7">
        <f t="shared" si="65"/>
        <v>0.00026236625890463383</v>
      </c>
      <c r="N125" s="7">
        <f t="shared" si="66"/>
        <v>0.319655706475907</v>
      </c>
      <c r="O125" s="17">
        <f t="shared" si="67"/>
        <v>0.6846425982141138</v>
      </c>
      <c r="P125" s="16">
        <f t="shared" si="68"/>
        <v>7.811102346435792E-05</v>
      </c>
      <c r="Q125" s="7">
        <f t="shared" si="69"/>
        <v>1.9712558368647576E-08</v>
      </c>
      <c r="R125" s="17">
        <f t="shared" si="70"/>
        <v>-2.0514874525088478E-05</v>
      </c>
      <c r="S125" s="22">
        <f t="shared" si="71"/>
        <v>5.761586149763809E-05</v>
      </c>
      <c r="T125" s="16">
        <f t="shared" si="72"/>
        <v>2.291838904211474E-07</v>
      </c>
      <c r="U125" s="7">
        <f t="shared" si="73"/>
        <v>2.1220306297142777E-05</v>
      </c>
      <c r="V125" s="7">
        <f t="shared" si="74"/>
        <v>0.13682167062745032</v>
      </c>
      <c r="W125" s="17">
        <f t="shared" si="75"/>
        <v>0.4422258555912222</v>
      </c>
      <c r="X125" s="20">
        <f t="shared" si="76"/>
        <v>77.98803033473366</v>
      </c>
      <c r="Y125" s="16">
        <f t="shared" si="77"/>
        <v>-3.6532988192666634E-05</v>
      </c>
      <c r="Z125" s="7">
        <f t="shared" si="78"/>
        <v>4.667308482487427E-05</v>
      </c>
      <c r="AA125" s="17">
        <f t="shared" si="79"/>
        <v>4.501762676453298E-06</v>
      </c>
      <c r="AB125" s="22">
        <f t="shared" si="81"/>
        <v>1.4641859308660933E-05</v>
      </c>
      <c r="AC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s="2" customFormat="1" ht="12.75">
      <c r="A126" s="16">
        <f t="shared" si="80"/>
        <v>7.3039536156516025</v>
      </c>
      <c r="B126" s="17">
        <f t="shared" si="54"/>
        <v>1486.1640491501694</v>
      </c>
      <c r="C126" s="22">
        <f t="shared" si="55"/>
        <v>1E-07</v>
      </c>
      <c r="D126" s="16">
        <f t="shared" si="56"/>
        <v>-6.503884244219613</v>
      </c>
      <c r="E126" s="7">
        <f t="shared" si="57"/>
        <v>-5.55450142473394</v>
      </c>
      <c r="F126" s="7">
        <f t="shared" si="58"/>
        <v>-2.555312815648185</v>
      </c>
      <c r="G126" s="17">
        <f t="shared" si="59"/>
        <v>-1.6059299961625129</v>
      </c>
      <c r="H126" s="16">
        <f t="shared" si="60"/>
        <v>3.9329428602741245E-11</v>
      </c>
      <c r="I126" s="7">
        <f t="shared" si="61"/>
        <v>1.3956131694747853E-08</v>
      </c>
      <c r="J126" s="7">
        <f t="shared" si="62"/>
        <v>0.005304645857658441</v>
      </c>
      <c r="K126" s="17">
        <f t="shared" si="63"/>
        <v>0.05414464193368285</v>
      </c>
      <c r="L126" s="16">
        <f t="shared" si="64"/>
        <v>3.7735728728449658E-06</v>
      </c>
      <c r="M126" s="7">
        <f t="shared" si="65"/>
        <v>0.00020904092535511953</v>
      </c>
      <c r="N126" s="7">
        <f t="shared" si="66"/>
        <v>0.298311275768954</v>
      </c>
      <c r="O126" s="17">
        <f t="shared" si="67"/>
        <v>0.6628007782604726</v>
      </c>
      <c r="P126" s="16">
        <f t="shared" si="68"/>
        <v>6.688631022293818E-05</v>
      </c>
      <c r="Q126" s="7">
        <f t="shared" si="69"/>
        <v>1.3960815026444285E-08</v>
      </c>
      <c r="R126" s="17">
        <f t="shared" si="70"/>
        <v>-1.8169599091372914E-05</v>
      </c>
      <c r="S126" s="22">
        <f t="shared" si="71"/>
        <v>4.8730671946591714E-05</v>
      </c>
      <c r="T126" s="16">
        <f t="shared" si="72"/>
        <v>1.6666655233699146E-07</v>
      </c>
      <c r="U126" s="7">
        <f t="shared" si="73"/>
        <v>1.630944525587985E-05</v>
      </c>
      <c r="V126" s="7">
        <f t="shared" si="74"/>
        <v>0.12398122907996723</v>
      </c>
      <c r="W126" s="17">
        <f t="shared" si="75"/>
        <v>0.4184228235846945</v>
      </c>
      <c r="X126" s="20">
        <f t="shared" si="76"/>
        <v>81.36755620032137</v>
      </c>
      <c r="Y126" s="16">
        <f t="shared" si="77"/>
        <v>-3.2361923961954165E-05</v>
      </c>
      <c r="Z126" s="7">
        <f t="shared" si="78"/>
        <v>4.046691364573259E-05</v>
      </c>
      <c r="AA126" s="17">
        <f t="shared" si="79"/>
        <v>4.1151386187644836E-06</v>
      </c>
      <c r="AB126" s="22">
        <f t="shared" si="81"/>
        <v>1.2220128302542911E-05</v>
      </c>
      <c r="AC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s="2" customFormat="1" ht="12.75">
      <c r="A127" s="16">
        <f t="shared" si="80"/>
        <v>7.346374879064531</v>
      </c>
      <c r="B127" s="17">
        <f t="shared" si="54"/>
        <v>1550.5653402592318</v>
      </c>
      <c r="C127" s="22">
        <f t="shared" si="55"/>
        <v>1E-07</v>
      </c>
      <c r="D127" s="16">
        <f t="shared" si="56"/>
        <v>-6.564486049095225</v>
      </c>
      <c r="E127" s="7">
        <f t="shared" si="57"/>
        <v>-5.615103229609553</v>
      </c>
      <c r="F127" s="7">
        <f t="shared" si="58"/>
        <v>-2.6159146205237973</v>
      </c>
      <c r="G127" s="17">
        <f t="shared" si="59"/>
        <v>-1.6665318010381258</v>
      </c>
      <c r="H127" s="16">
        <f t="shared" si="60"/>
        <v>2.623989914241065E-11</v>
      </c>
      <c r="I127" s="7">
        <f t="shared" si="61"/>
        <v>9.848793447453374E-09</v>
      </c>
      <c r="J127" s="7">
        <f t="shared" si="62"/>
        <v>0.004449476813853104</v>
      </c>
      <c r="K127" s="17">
        <f t="shared" si="63"/>
        <v>0.0478037480027258</v>
      </c>
      <c r="L127" s="16">
        <f t="shared" si="64"/>
        <v>2.8363708238776653E-06</v>
      </c>
      <c r="M127" s="7">
        <f t="shared" si="65"/>
        <v>0.00016597792379713372</v>
      </c>
      <c r="N127" s="7">
        <f t="shared" si="66"/>
        <v>0.2776403916817488</v>
      </c>
      <c r="O127" s="17">
        <f t="shared" si="67"/>
        <v>0.6403959104296477</v>
      </c>
      <c r="P127" s="16">
        <f t="shared" si="68"/>
        <v>5.7161491083780266E-05</v>
      </c>
      <c r="Q127" s="7">
        <f t="shared" si="69"/>
        <v>9.852098458292547E-09</v>
      </c>
      <c r="R127" s="17">
        <f t="shared" si="70"/>
        <v>-1.604175233697897E-05</v>
      </c>
      <c r="S127" s="22">
        <f t="shared" si="71"/>
        <v>4.112959084525959E-05</v>
      </c>
      <c r="T127" s="16">
        <f t="shared" si="72"/>
        <v>1.2077295130641374E-07</v>
      </c>
      <c r="U127" s="7">
        <f t="shared" si="73"/>
        <v>1.2491171541118007E-05</v>
      </c>
      <c r="V127" s="7">
        <f t="shared" si="74"/>
        <v>0.11200878721437668</v>
      </c>
      <c r="W127" s="17">
        <f t="shared" si="75"/>
        <v>0.3949148936537521</v>
      </c>
      <c r="X127" s="20">
        <f t="shared" si="76"/>
        <v>84.89353011732359</v>
      </c>
      <c r="Y127" s="16">
        <f t="shared" si="77"/>
        <v>-2.856853607059789E-05</v>
      </c>
      <c r="Z127" s="7">
        <f t="shared" si="78"/>
        <v>3.5003892861489445E-05</v>
      </c>
      <c r="AA127" s="17">
        <f t="shared" si="79"/>
        <v>3.7408586193259637E-06</v>
      </c>
      <c r="AB127" s="22">
        <f t="shared" si="81"/>
        <v>1.0176215410217518E-05</v>
      </c>
      <c r="AC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s="2" customFormat="1" ht="12.75">
      <c r="A128" s="16">
        <f t="shared" si="80"/>
        <v>7.38879614247746</v>
      </c>
      <c r="B128" s="17">
        <f t="shared" si="54"/>
        <v>1617.7573907726046</v>
      </c>
      <c r="C128" s="22">
        <f t="shared" si="55"/>
        <v>1E-07</v>
      </c>
      <c r="D128" s="16">
        <f t="shared" si="56"/>
        <v>-6.625087853970838</v>
      </c>
      <c r="E128" s="7">
        <f t="shared" si="57"/>
        <v>-5.675705034485166</v>
      </c>
      <c r="F128" s="7">
        <f t="shared" si="58"/>
        <v>-2.6765164253994103</v>
      </c>
      <c r="G128" s="17">
        <f t="shared" si="59"/>
        <v>-1.727133605913738</v>
      </c>
      <c r="H128" s="16">
        <f t="shared" si="60"/>
        <v>1.7444046207515385E-11</v>
      </c>
      <c r="I128" s="7">
        <f t="shared" si="61"/>
        <v>6.9254881829294845E-09</v>
      </c>
      <c r="J128" s="7">
        <f t="shared" si="62"/>
        <v>0.003719641957499409</v>
      </c>
      <c r="K128" s="17">
        <f t="shared" si="63"/>
        <v>0.04207179781717352</v>
      </c>
      <c r="L128" s="16">
        <f t="shared" si="64"/>
        <v>2.124421565774526E-06</v>
      </c>
      <c r="M128" s="7">
        <f t="shared" si="65"/>
        <v>0.00013132966740692087</v>
      </c>
      <c r="N128" s="7">
        <f t="shared" si="66"/>
        <v>0.25769516691441385</v>
      </c>
      <c r="O128" s="17">
        <f t="shared" si="67"/>
        <v>0.617497712712788</v>
      </c>
      <c r="P128" s="16">
        <f t="shared" si="68"/>
        <v>4.87513788093565E-05</v>
      </c>
      <c r="Q128" s="7">
        <f t="shared" si="69"/>
        <v>6.9278122050173945E-09</v>
      </c>
      <c r="R128" s="17">
        <f t="shared" si="70"/>
        <v>-1.4118252002250255E-05</v>
      </c>
      <c r="S128" s="22">
        <f t="shared" si="71"/>
        <v>3.464005461931126E-05</v>
      </c>
      <c r="T128" s="16">
        <f t="shared" si="72"/>
        <v>8.720608568602017E-08</v>
      </c>
      <c r="U128" s="7">
        <f t="shared" si="73"/>
        <v>9.533273554351851E-06</v>
      </c>
      <c r="V128" s="7">
        <f t="shared" si="74"/>
        <v>0.1008865778072221</v>
      </c>
      <c r="W128" s="17">
        <f t="shared" si="75"/>
        <v>0.3717834822036268</v>
      </c>
      <c r="X128" s="20">
        <f t="shared" si="76"/>
        <v>88.57229825162749</v>
      </c>
      <c r="Y128" s="16">
        <f t="shared" si="77"/>
        <v>-2.5133250017956508E-05</v>
      </c>
      <c r="Z128" s="7">
        <f t="shared" si="78"/>
        <v>3.0205710339953165E-05</v>
      </c>
      <c r="AA128" s="17">
        <f t="shared" si="79"/>
        <v>3.382522617121355E-06</v>
      </c>
      <c r="AB128" s="22">
        <f t="shared" si="81"/>
        <v>8.454982939118012E-06</v>
      </c>
      <c r="AC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s="2" customFormat="1" ht="12.75">
      <c r="A129" s="16">
        <f t="shared" si="80"/>
        <v>7.431217405890389</v>
      </c>
      <c r="B129" s="17">
        <f t="shared" si="54"/>
        <v>1687.8611351920447</v>
      </c>
      <c r="C129" s="22">
        <f t="shared" si="55"/>
        <v>1E-07</v>
      </c>
      <c r="D129" s="16">
        <f t="shared" si="56"/>
        <v>-6.68568965884645</v>
      </c>
      <c r="E129" s="7">
        <f t="shared" si="57"/>
        <v>-5.736306839360779</v>
      </c>
      <c r="F129" s="7">
        <f t="shared" si="58"/>
        <v>-2.7371182302750228</v>
      </c>
      <c r="G129" s="17">
        <f t="shared" si="59"/>
        <v>-1.7877354107893508</v>
      </c>
      <c r="H129" s="16">
        <f t="shared" si="60"/>
        <v>1.1554979195693704E-11</v>
      </c>
      <c r="I129" s="7">
        <f t="shared" si="61"/>
        <v>4.852509061237242E-09</v>
      </c>
      <c r="J129" s="7">
        <f t="shared" si="62"/>
        <v>0.003099054550366853</v>
      </c>
      <c r="K129" s="17">
        <f t="shared" si="63"/>
        <v>0.036909301625733026</v>
      </c>
      <c r="L129" s="16">
        <f t="shared" si="64"/>
        <v>1.5855668049624683E-06</v>
      </c>
      <c r="M129" s="7">
        <f t="shared" si="65"/>
        <v>0.00010355397585715131</v>
      </c>
      <c r="N129" s="7">
        <f t="shared" si="66"/>
        <v>0.23852065719424154</v>
      </c>
      <c r="O129" s="17">
        <f t="shared" si="67"/>
        <v>0.5941810915783811</v>
      </c>
      <c r="P129" s="16">
        <f t="shared" si="68"/>
        <v>4.14919082357016E-05</v>
      </c>
      <c r="Q129" s="7">
        <f t="shared" si="69"/>
        <v>4.854137442940051E-09</v>
      </c>
      <c r="R129" s="17">
        <f t="shared" si="70"/>
        <v>-1.2385846305965448E-05</v>
      </c>
      <c r="S129" s="22">
        <f t="shared" si="71"/>
        <v>2.9110916067179088E-05</v>
      </c>
      <c r="T129" s="16">
        <f t="shared" si="72"/>
        <v>6.274495967240057E-08</v>
      </c>
      <c r="U129" s="7">
        <f t="shared" si="73"/>
        <v>7.250272698100524E-06</v>
      </c>
      <c r="V129" s="7">
        <f t="shared" si="74"/>
        <v>0.09059208552125286</v>
      </c>
      <c r="W129" s="17">
        <f t="shared" si="75"/>
        <v>0.3491059738436494</v>
      </c>
      <c r="X129" s="20">
        <f t="shared" si="76"/>
        <v>92.41048177326735</v>
      </c>
      <c r="Y129" s="16">
        <f t="shared" si="77"/>
        <v>-2.2035261850242222E-05</v>
      </c>
      <c r="Z129" s="7">
        <f t="shared" si="78"/>
        <v>2.6001188609373356E-05</v>
      </c>
      <c r="AA129" s="17">
        <f t="shared" si="79"/>
        <v>3.042819921363252E-06</v>
      </c>
      <c r="AB129" s="22">
        <f t="shared" si="81"/>
        <v>7.008746680494386E-06</v>
      </c>
      <c r="AC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s="2" customFormat="1" ht="12.75">
      <c r="A130" s="16">
        <f t="shared" si="80"/>
        <v>7.473638669303318</v>
      </c>
      <c r="B130" s="17">
        <f t="shared" si="54"/>
        <v>1761.0027485834687</v>
      </c>
      <c r="C130" s="22">
        <f>IF(B130&lt;$F$10,(($F$8/B130)^($B$3/$B$8)-EXP(-$B$3*$F$12))/(1-EXP(-$B$3*$F$12))*$B$2,0.0000001)</f>
        <v>1E-07</v>
      </c>
      <c r="D130" s="16">
        <f t="shared" si="56"/>
        <v>-6.746291463722063</v>
      </c>
      <c r="E130" s="7">
        <f t="shared" si="57"/>
        <v>-5.79690864423639</v>
      </c>
      <c r="F130" s="7">
        <f t="shared" si="58"/>
        <v>-2.7977200351506353</v>
      </c>
      <c r="G130" s="17">
        <f t="shared" si="59"/>
        <v>-1.8483372156649633</v>
      </c>
      <c r="H130" s="16">
        <f t="shared" si="60"/>
        <v>7.62656604536005E-12</v>
      </c>
      <c r="I130" s="7">
        <f t="shared" si="61"/>
        <v>3.3878967409251004E-09</v>
      </c>
      <c r="J130" s="7">
        <f t="shared" si="62"/>
        <v>0.0025732951038344165</v>
      </c>
      <c r="K130" s="17">
        <f t="shared" si="63"/>
        <v>0.03227672625220568</v>
      </c>
      <c r="L130" s="16">
        <f t="shared" si="64"/>
        <v>1.1792158404189124E-06</v>
      </c>
      <c r="M130" s="7">
        <f t="shared" si="65"/>
        <v>8.136921126788987E-05</v>
      </c>
      <c r="N130" s="7">
        <f t="shared" si="66"/>
        <v>0.22015463551599646</v>
      </c>
      <c r="O130" s="17">
        <f t="shared" si="67"/>
        <v>0.5705254104385871</v>
      </c>
      <c r="P130" s="16">
        <f>+$B$11^$F$18*$F$14*B130^(-$B$3/$B$8)*(O130-M130)*$F$24</f>
        <v>3.523787220508875E-05</v>
      </c>
      <c r="Q130" s="7">
        <f t="shared" si="69"/>
        <v>3.3890336350543656E-09</v>
      </c>
      <c r="R130" s="17">
        <f t="shared" si="70"/>
        <v>-1.0831268894581802E-05</v>
      </c>
      <c r="S130" s="22">
        <f>MAX(P130+Q130+R130,0.0000001)</f>
        <v>2.4409992344141995E-05</v>
      </c>
      <c r="T130" s="16">
        <f t="shared" si="72"/>
        <v>4.498470806968413E-08</v>
      </c>
      <c r="U130" s="7">
        <f t="shared" si="73"/>
        <v>5.494631630797997E-06</v>
      </c>
      <c r="V130" s="7">
        <f t="shared" si="74"/>
        <v>0.08109863016757035</v>
      </c>
      <c r="W130" s="17">
        <f t="shared" si="75"/>
        <v>0.32695494474550424</v>
      </c>
      <c r="X130" s="20">
        <f t="shared" si="76"/>
        <v>96.41498877342795</v>
      </c>
      <c r="Y130" s="16">
        <f>$F$15*$F$23*(T130-U130-EXP(-$F$17*$F$12)*(V130-W130))*X130^(2/$B$9)</f>
        <v>-1.9252984996052002E-05</v>
      </c>
      <c r="Z130" s="7">
        <f t="shared" si="78"/>
        <v>2.2325696003567968E-05</v>
      </c>
      <c r="AA130" s="17">
        <f t="shared" si="79"/>
        <v>2.7236412623940224E-06</v>
      </c>
      <c r="AB130" s="22">
        <f t="shared" si="81"/>
        <v>5.796352269909988E-06</v>
      </c>
      <c r="AC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s="2" customFormat="1" ht="12.75">
      <c r="A131" s="16">
        <f t="shared" si="80"/>
        <v>7.516059932716247</v>
      </c>
      <c r="B131" s="17">
        <f t="shared" si="54"/>
        <v>1837.313873671062</v>
      </c>
      <c r="C131" s="22">
        <f>IF(B131&lt;$F$10,(($F$8/B131)^($B$3/$B$8)-EXP(-$B$3*$F$12))/(1-EXP(-$B$3*$F$12))*$B$2,0.0000001)</f>
        <v>1E-07</v>
      </c>
      <c r="D131" s="16">
        <f t="shared" si="56"/>
        <v>-6.806893268597676</v>
      </c>
      <c r="E131" s="7">
        <f t="shared" si="57"/>
        <v>-5.857510449112002</v>
      </c>
      <c r="F131" s="7">
        <f t="shared" si="58"/>
        <v>-2.858321840026248</v>
      </c>
      <c r="G131" s="17">
        <f t="shared" si="59"/>
        <v>-1.908939020540576</v>
      </c>
      <c r="H131" s="16">
        <f t="shared" si="60"/>
        <v>5.01565455834907E-12</v>
      </c>
      <c r="I131" s="7">
        <f t="shared" si="61"/>
        <v>2.3568995644041024E-09</v>
      </c>
      <c r="J131" s="7">
        <f t="shared" si="62"/>
        <v>0.002129505606422666</v>
      </c>
      <c r="K131" s="17">
        <f t="shared" si="63"/>
        <v>0.02813491164002735</v>
      </c>
      <c r="L131" s="16">
        <f t="shared" si="64"/>
        <v>8.739081305275676E-07</v>
      </c>
      <c r="M131" s="7">
        <f t="shared" si="65"/>
        <v>6.371488072776099E-05</v>
      </c>
      <c r="N131" s="7">
        <f t="shared" si="66"/>
        <v>0.20262747986005092</v>
      </c>
      <c r="O131" s="17">
        <f t="shared" si="67"/>
        <v>0.5466136765030332</v>
      </c>
      <c r="P131" s="16">
        <f>+$B$11^$F$18*$F$14*B131^(-$B$3/$B$8)*(O131-M131)*$F$24</f>
        <v>2.9860896881584403E-05</v>
      </c>
      <c r="Q131" s="7">
        <f t="shared" si="69"/>
        <v>2.35769048144879E-09</v>
      </c>
      <c r="R131" s="17">
        <f t="shared" si="70"/>
        <v>-9.441378624252857E-06</v>
      </c>
      <c r="S131" s="22">
        <f>MAX(P131+Q131+R131,0.0000001)</f>
        <v>2.0421875947812995E-05</v>
      </c>
      <c r="T131" s="16">
        <f t="shared" si="72"/>
        <v>3.2136907246460567E-08</v>
      </c>
      <c r="U131" s="7">
        <f t="shared" si="73"/>
        <v>4.149477076387242E-06</v>
      </c>
      <c r="V131" s="7">
        <f t="shared" si="74"/>
        <v>0.07237596528642654</v>
      </c>
      <c r="W131" s="17">
        <f t="shared" si="75"/>
        <v>0.3053974729957214</v>
      </c>
      <c r="X131" s="20">
        <f t="shared" si="76"/>
        <v>100.59302669785839</v>
      </c>
      <c r="Y131" s="16">
        <f>$F$15*$F$23*(T131-U131-EXP(-$F$17*$F$12)*(V131-W131))*X131^(2/$B$9)</f>
        <v>-1.6764446188926746E-05</v>
      </c>
      <c r="Z131" s="7">
        <f t="shared" si="78"/>
        <v>1.9120615710910123E-05</v>
      </c>
      <c r="AA131" s="17">
        <f t="shared" si="79"/>
        <v>2.426186032845776E-06</v>
      </c>
      <c r="AB131" s="22">
        <f t="shared" si="81"/>
        <v>4.7823555548291534E-06</v>
      </c>
      <c r="AC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s="2" customFormat="1" ht="12.75">
      <c r="A132" s="16">
        <f t="shared" si="80"/>
        <v>7.558481196129176</v>
      </c>
      <c r="B132" s="17">
        <f t="shared" si="54"/>
        <v>1916.9318577722593</v>
      </c>
      <c r="C132" s="22">
        <f>IF(B132&lt;$F$10,(($F$8/B132)^($B$3/$B$8)-EXP(-$B$3*$F$12))/(1-EXP(-$B$3*$F$12))*$B$2,0.0000001)</f>
        <v>1E-07</v>
      </c>
      <c r="D132" s="16">
        <f t="shared" si="56"/>
        <v>-6.867495073473289</v>
      </c>
      <c r="E132" s="7">
        <f t="shared" si="57"/>
        <v>-5.918112253987616</v>
      </c>
      <c r="F132" s="7">
        <f t="shared" si="58"/>
        <v>-2.9189236449018607</v>
      </c>
      <c r="G132" s="17">
        <f t="shared" si="59"/>
        <v>-1.969540825416189</v>
      </c>
      <c r="H132" s="16">
        <f t="shared" si="60"/>
        <v>3.2867042421003134E-12</v>
      </c>
      <c r="I132" s="7">
        <f t="shared" si="61"/>
        <v>1.6337979857894425E-09</v>
      </c>
      <c r="J132" s="7">
        <f t="shared" si="62"/>
        <v>0.0017562788180250921</v>
      </c>
      <c r="K132" s="17">
        <f t="shared" si="63"/>
        <v>0.024445439525772383</v>
      </c>
      <c r="L132" s="16">
        <f t="shared" si="64"/>
        <v>6.453581595788904E-07</v>
      </c>
      <c r="M132" s="7">
        <f t="shared" si="65"/>
        <v>4.971726058666803E-05</v>
      </c>
      <c r="N132" s="7">
        <f t="shared" si="66"/>
        <v>0.18596217170270857</v>
      </c>
      <c r="O132" s="17">
        <f t="shared" si="67"/>
        <v>0.5225316589072052</v>
      </c>
      <c r="P132" s="16">
        <f>+$B$11^$F$18*$F$14*B132^(-$B$3/$B$8)*(O132-M132)*$F$24</f>
        <v>2.5247629916621096E-05</v>
      </c>
      <c r="Q132" s="7">
        <f t="shared" si="69"/>
        <v>1.6343462478766579E-09</v>
      </c>
      <c r="R132" s="17">
        <f t="shared" si="70"/>
        <v>-8.203283278513574E-06</v>
      </c>
      <c r="S132" s="22">
        <f>MAX(P132+Q132+R132,0.0000001)</f>
        <v>1.70459809843554E-05</v>
      </c>
      <c r="T132" s="16">
        <f t="shared" si="72"/>
        <v>2.2876811112126916E-08</v>
      </c>
      <c r="U132" s="7">
        <f t="shared" si="73"/>
        <v>3.1226070837941933E-06</v>
      </c>
      <c r="V132" s="7">
        <f t="shared" si="74"/>
        <v>0.06439088036639795</v>
      </c>
      <c r="W132" s="17">
        <f t="shared" si="75"/>
        <v>0.28449454600390545</v>
      </c>
      <c r="X132" s="20">
        <f t="shared" si="76"/>
        <v>104.95211531907415</v>
      </c>
      <c r="Y132" s="16">
        <f>$F$15*$F$23*(T132-U132-EXP(-$F$17*$F$12)*(V132-W132))*X132^(2/$B$9)</f>
        <v>-1.454763149261924E-05</v>
      </c>
      <c r="Z132" s="7">
        <f t="shared" si="78"/>
        <v>1.6332864036213385E-05</v>
      </c>
      <c r="AA132" s="17">
        <f t="shared" si="79"/>
        <v>2.1510637636626597E-06</v>
      </c>
      <c r="AB132" s="22">
        <f t="shared" si="81"/>
        <v>3.9362963072568045E-06</v>
      </c>
      <c r="AC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s="2" customFormat="1" ht="13.5" thickBot="1">
      <c r="A133" s="18">
        <f t="shared" si="80"/>
        <v>7.600902459542104</v>
      </c>
      <c r="B133" s="19">
        <f t="shared" si="54"/>
        <v>2000.000000000044</v>
      </c>
      <c r="C133" s="23">
        <f>IF(B133&lt;$F$10,(($F$8/B133)^($B$3/$B$8)-EXP(-$B$3*$F$12))/(1-EXP(-$B$3*$F$12))*$B$2,0.0000001)</f>
        <v>1E-07</v>
      </c>
      <c r="D133" s="18">
        <f t="shared" si="56"/>
        <v>-6.928096878348901</v>
      </c>
      <c r="E133" s="27">
        <f t="shared" si="57"/>
        <v>-5.978714058863228</v>
      </c>
      <c r="F133" s="27">
        <f t="shared" si="58"/>
        <v>-2.9795254497774732</v>
      </c>
      <c r="G133" s="19">
        <f t="shared" si="59"/>
        <v>-2.030142630291801</v>
      </c>
      <c r="H133" s="18">
        <f t="shared" si="60"/>
        <v>2.1460611066004276E-12</v>
      </c>
      <c r="I133" s="27">
        <f t="shared" si="61"/>
        <v>1.128499294011931E-09</v>
      </c>
      <c r="J133" s="27">
        <f t="shared" si="62"/>
        <v>0.0014435452567549412</v>
      </c>
      <c r="K133" s="19">
        <f t="shared" si="63"/>
        <v>0.021170952837121226</v>
      </c>
      <c r="L133" s="18">
        <f t="shared" si="64"/>
        <v>4.7489461862948446E-07</v>
      </c>
      <c r="M133" s="27">
        <f t="shared" si="65"/>
        <v>3.865958841942074E-05</v>
      </c>
      <c r="N133" s="27">
        <f t="shared" si="66"/>
        <v>0.1701744004078094</v>
      </c>
      <c r="O133" s="19">
        <f t="shared" si="67"/>
        <v>0.4983669539747284</v>
      </c>
      <c r="P133" s="18">
        <f>+$B$11^$F$18*$F$14*B133^(-$B$3/$B$8)*(O133-M133)*$F$24</f>
        <v>2.1298117995683867E-05</v>
      </c>
      <c r="Q133" s="27">
        <f t="shared" si="69"/>
        <v>1.1288779903891683E-09</v>
      </c>
      <c r="R133" s="19">
        <f t="shared" si="70"/>
        <v>-7.1044467503174795E-06</v>
      </c>
      <c r="S133" s="23">
        <f>MAX(P133+Q133+R133,0.0000001)</f>
        <v>1.4194800123356774E-05</v>
      </c>
      <c r="T133" s="18">
        <f t="shared" si="72"/>
        <v>1.622700129821908E-08</v>
      </c>
      <c r="U133" s="27">
        <f t="shared" si="73"/>
        <v>2.341580919829056E-06</v>
      </c>
      <c r="V133" s="27">
        <f t="shared" si="74"/>
        <v>0.05710779584970793</v>
      </c>
      <c r="W133" s="19">
        <f t="shared" si="75"/>
        <v>0.26430057280501007</v>
      </c>
      <c r="X133" s="21">
        <f t="shared" si="76"/>
        <v>109.50010027069547</v>
      </c>
      <c r="Y133" s="18">
        <f>$F$15*$F$23*(T133-U133-EXP(-$F$17*$F$12)*(V133-W133))*X133^(2/$B$9)</f>
        <v>-1.2580783869292174E-05</v>
      </c>
      <c r="Z133" s="27">
        <f t="shared" si="78"/>
        <v>1.3914450539349073E-05</v>
      </c>
      <c r="AA133" s="19">
        <f t="shared" si="79"/>
        <v>1.89838902334736E-06</v>
      </c>
      <c r="AB133" s="23">
        <f t="shared" si="81"/>
        <v>3.2320556934042592E-06</v>
      </c>
      <c r="AC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</sheetData>
  <mergeCells count="11">
    <mergeCell ref="A1:C1"/>
    <mergeCell ref="C7:C10"/>
    <mergeCell ref="E1:G1"/>
    <mergeCell ref="D32:G32"/>
    <mergeCell ref="T32:W32"/>
    <mergeCell ref="H32:K32"/>
    <mergeCell ref="L32:O32"/>
    <mergeCell ref="AP31:AT31"/>
    <mergeCell ref="AI31:AN31"/>
    <mergeCell ref="Y32:AA32"/>
    <mergeCell ref="P32:R3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A1"/>
  <sheetViews>
    <sheetView workbookViewId="0" topLeftCell="A1">
      <selection activeCell="H20" sqref="H20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II-UNAM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Gustavo Ordaz Schroeder</dc:creator>
  <cp:keywords/>
  <dc:description/>
  <cp:lastModifiedBy>Rafael Arredondo Juárez</cp:lastModifiedBy>
  <cp:lastPrinted>2003-04-27T17:30:53Z</cp:lastPrinted>
  <dcterms:created xsi:type="dcterms:W3CDTF">2003-03-31T18:51:47Z</dcterms:created>
  <dcterms:modified xsi:type="dcterms:W3CDTF">2004-04-14T22:10:18Z</dcterms:modified>
  <cp:category/>
  <cp:version/>
  <cp:contentType/>
  <cp:contentStatus/>
</cp:coreProperties>
</file>